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\Documents\Rotary\"/>
    </mc:Choice>
  </mc:AlternateContent>
  <xr:revisionPtr revIDLastSave="0" documentId="8_{F46E63D9-2301-49B3-BA8D-85857784706A}" xr6:coauthVersionLast="47" xr6:coauthVersionMax="47" xr10:uidLastSave="{00000000-0000-0000-0000-000000000000}"/>
  <bookViews>
    <workbookView xWindow="1320" yWindow="2145" windowWidth="17130" windowHeight="10935" tabRatio="869" activeTab="1" xr2:uid="{6021A4E6-2CF5-45C5-92C1-F84CDD890386}"/>
  </bookViews>
  <sheets>
    <sheet name="2023 CLUB BUDGET" sheetId="1" r:id="rId1"/>
    <sheet name="DUES TRACKER" sheetId="2" r:id="rId2"/>
    <sheet name="DONATION SUMMARY" sheetId="4" r:id="rId3"/>
    <sheet name="CLUB CHECKING JAN" sheetId="5" r:id="rId4"/>
    <sheet name="CLUB SAVINGS JAN" sheetId="6" r:id="rId5"/>
    <sheet name="CLUB FOUNDATION JAN" sheetId="7" r:id="rId6"/>
    <sheet name="CLUB CHECKING FEB" sheetId="8" r:id="rId7"/>
    <sheet name="CLUB SAVINGS FEB" sheetId="9" r:id="rId8"/>
    <sheet name="CLUB FOUNDATION FEB" sheetId="10" r:id="rId9"/>
    <sheet name="CLUB CHECKING MAR" sheetId="11" r:id="rId10"/>
    <sheet name="CLUB SAVINGS MAR" sheetId="12" r:id="rId11"/>
    <sheet name="CLUB FOUNDATION MAR" sheetId="13" r:id="rId12"/>
    <sheet name="CLUB CHECKING APRIL" sheetId="14" r:id="rId13"/>
    <sheet name="CLUB SAVINGS APRIL" sheetId="15" r:id="rId14"/>
    <sheet name="CLUB FOUNDATION APRIL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6" l="1"/>
  <c r="B23" i="16" s="1"/>
  <c r="B10" i="16"/>
  <c r="B21" i="15"/>
  <c r="B10" i="15"/>
  <c r="B23" i="15" s="1"/>
  <c r="C59" i="1" l="1"/>
  <c r="E59" i="1" s="1"/>
  <c r="C38" i="1"/>
  <c r="E38" i="1" s="1"/>
  <c r="C30" i="1"/>
  <c r="E30" i="1" s="1"/>
  <c r="C25" i="1"/>
  <c r="C58" i="1"/>
  <c r="D58" i="1" s="1"/>
  <c r="C9" i="1"/>
  <c r="E71" i="1"/>
  <c r="E70" i="1"/>
  <c r="B28" i="14"/>
  <c r="B14" i="14"/>
  <c r="C13" i="11"/>
  <c r="C13" i="12"/>
  <c r="C13" i="1"/>
  <c r="E70" i="2"/>
  <c r="E70" i="11"/>
  <c r="E70" i="12"/>
  <c r="C11" i="1"/>
  <c r="D11" i="1" s="1"/>
  <c r="D13" i="1"/>
  <c r="C17" i="1"/>
  <c r="B21" i="13"/>
  <c r="B10" i="13"/>
  <c r="B23" i="13" s="1"/>
  <c r="B21" i="12"/>
  <c r="B10" i="12"/>
  <c r="B23" i="12" s="1"/>
  <c r="B28" i="11"/>
  <c r="B14" i="11"/>
  <c r="E69" i="1"/>
  <c r="C49" i="1"/>
  <c r="E49" i="1" s="1"/>
  <c r="E13" i="1"/>
  <c r="B14" i="8"/>
  <c r="B21" i="10"/>
  <c r="B10" i="10"/>
  <c r="B21" i="9"/>
  <c r="B10" i="9"/>
  <c r="B23" i="9" s="1"/>
  <c r="B28" i="8"/>
  <c r="E68" i="1"/>
  <c r="C28" i="1"/>
  <c r="E28" i="1" s="1"/>
  <c r="C32" i="1"/>
  <c r="E32" i="1" s="1"/>
  <c r="C34" i="1"/>
  <c r="B21" i="7"/>
  <c r="B10" i="7"/>
  <c r="B23" i="7" s="1"/>
  <c r="B28" i="5"/>
  <c r="B88" i="1"/>
  <c r="B92" i="1" s="1"/>
  <c r="B86" i="1"/>
  <c r="B21" i="6"/>
  <c r="B10" i="6"/>
  <c r="B23" i="6" s="1"/>
  <c r="B14" i="5"/>
  <c r="H29" i="2"/>
  <c r="F29" i="2"/>
  <c r="E29" i="2"/>
  <c r="D29" i="2"/>
  <c r="C29" i="2"/>
  <c r="B29" i="2"/>
  <c r="B185" i="4"/>
  <c r="B160" i="4"/>
  <c r="B131" i="4"/>
  <c r="B94" i="4"/>
  <c r="B54" i="4"/>
  <c r="B29" i="4"/>
  <c r="E7" i="4" s="1"/>
  <c r="E8" i="4" s="1"/>
  <c r="D54" i="1"/>
  <c r="E54" i="1"/>
  <c r="D53" i="1"/>
  <c r="E53" i="1"/>
  <c r="B17" i="1"/>
  <c r="D16" i="1"/>
  <c r="E16" i="1"/>
  <c r="E79" i="1"/>
  <c r="E78" i="1"/>
  <c r="E77" i="1"/>
  <c r="E76" i="1"/>
  <c r="E75" i="1"/>
  <c r="E74" i="1"/>
  <c r="E73" i="1"/>
  <c r="E72" i="1"/>
  <c r="B62" i="1"/>
  <c r="E60" i="1"/>
  <c r="D60" i="1"/>
  <c r="E57" i="1"/>
  <c r="D57" i="1"/>
  <c r="E52" i="1"/>
  <c r="D52" i="1"/>
  <c r="E51" i="1"/>
  <c r="D51" i="1"/>
  <c r="E50" i="1"/>
  <c r="D50" i="1"/>
  <c r="D49" i="1"/>
  <c r="E48" i="1"/>
  <c r="D48" i="1"/>
  <c r="E47" i="1"/>
  <c r="D47" i="1"/>
  <c r="E46" i="1"/>
  <c r="D46" i="1"/>
  <c r="E45" i="1"/>
  <c r="D45" i="1"/>
  <c r="E44" i="1"/>
  <c r="D44" i="1"/>
  <c r="E43" i="1"/>
  <c r="E42" i="1"/>
  <c r="D42" i="1"/>
  <c r="E41" i="1"/>
  <c r="D41" i="1"/>
  <c r="D38" i="1"/>
  <c r="E37" i="1"/>
  <c r="D37" i="1"/>
  <c r="E36" i="1"/>
  <c r="D36" i="1"/>
  <c r="E35" i="1"/>
  <c r="D35" i="1"/>
  <c r="E33" i="1"/>
  <c r="D33" i="1"/>
  <c r="E31" i="1"/>
  <c r="D31" i="1"/>
  <c r="E29" i="1"/>
  <c r="D29" i="1"/>
  <c r="E27" i="1"/>
  <c r="D27" i="1"/>
  <c r="E26" i="1"/>
  <c r="D26" i="1"/>
  <c r="E24" i="1"/>
  <c r="E23" i="1"/>
  <c r="D23" i="1"/>
  <c r="E15" i="1"/>
  <c r="E14" i="1"/>
  <c r="D14" i="1"/>
  <c r="E12" i="1"/>
  <c r="E10" i="1"/>
  <c r="D10" i="1"/>
  <c r="E8" i="1"/>
  <c r="D8" i="1"/>
  <c r="D59" i="1" l="1"/>
  <c r="B30" i="14"/>
  <c r="B30" i="11"/>
  <c r="B23" i="10"/>
  <c r="B30" i="8"/>
  <c r="C62" i="1"/>
  <c r="E62" i="1" s="1"/>
  <c r="D34" i="1"/>
  <c r="E34" i="1"/>
  <c r="E9" i="1"/>
  <c r="B30" i="5"/>
  <c r="B31" i="2"/>
  <c r="B64" i="1"/>
  <c r="E17" i="1"/>
  <c r="E58" i="1"/>
  <c r="E11" i="1"/>
  <c r="D32" i="1"/>
  <c r="D28" i="1"/>
  <c r="D9" i="1"/>
  <c r="D25" i="1"/>
  <c r="D43" i="1"/>
  <c r="E25" i="1"/>
  <c r="D12" i="1"/>
  <c r="D15" i="1"/>
  <c r="D24" i="1"/>
  <c r="D30" i="1"/>
  <c r="C64" i="1" l="1"/>
  <c r="D62" i="1"/>
  <c r="D17" i="1"/>
  <c r="D64" i="1" l="1"/>
</calcChain>
</file>

<file path=xl/sharedStrings.xml><?xml version="1.0" encoding="utf-8"?>
<sst xmlns="http://schemas.openxmlformats.org/spreadsheetml/2006/main" count="469" uniqueCount="268">
  <si>
    <t>FARMINGTON ROTARY</t>
  </si>
  <si>
    <t>REVENUES</t>
  </si>
  <si>
    <t>% OF</t>
  </si>
  <si>
    <t>BUDGET</t>
  </si>
  <si>
    <t>ACTUAL</t>
  </si>
  <si>
    <t>VARIANCE</t>
  </si>
  <si>
    <t>INITIATION FEES</t>
  </si>
  <si>
    <t>CLUB DUES (17)</t>
  </si>
  <si>
    <t>PAID GUEST MEALS</t>
  </si>
  <si>
    <t>HAPPY DOLLARS</t>
  </si>
  <si>
    <t>SENIOR HOLIDAY LUNCHEON</t>
  </si>
  <si>
    <t>INTEREST INCOME</t>
  </si>
  <si>
    <t>TOTAL REVENUE</t>
  </si>
  <si>
    <t>EXPENDITURES</t>
  </si>
  <si>
    <t>ADMINISTRATION</t>
  </si>
  <si>
    <t>TAX FILING</t>
  </si>
  <si>
    <t>MEALS</t>
  </si>
  <si>
    <t>ROTARY WEBSITE</t>
  </si>
  <si>
    <t>COMMUNITY EXPO</t>
  </si>
  <si>
    <t>ADVERTISING</t>
  </si>
  <si>
    <t>PO BOX AND POSTAGE</t>
  </si>
  <si>
    <t>CARDS AND FLOWERS</t>
  </si>
  <si>
    <t>CLUB SUPPLIES</t>
  </si>
  <si>
    <t>PETS TRAINING</t>
  </si>
  <si>
    <t>ROTARY INTERNATIONAL DUES</t>
  </si>
  <si>
    <t>DISTRICT 5960 DUES</t>
  </si>
  <si>
    <t>CLUB RUNNER ADMINISTRATION</t>
  </si>
  <si>
    <t>QUICK BOOKS COSTS</t>
  </si>
  <si>
    <t>STRIVE PROGRAM</t>
  </si>
  <si>
    <t>IDENTIFIED DONATIONS</t>
  </si>
  <si>
    <t xml:space="preserve"> </t>
  </si>
  <si>
    <t>ARMFUL OF LOVE</t>
  </si>
  <si>
    <t>ROTARY FOUNDATION CLUB MATCH</t>
  </si>
  <si>
    <t>POTENTIAL CITY DONATIONS</t>
  </si>
  <si>
    <t>TRINITY GOLF SPONSORSHIP</t>
  </si>
  <si>
    <t>TOYS FOR TOWN</t>
  </si>
  <si>
    <t>PATRIOTIC DAY</t>
  </si>
  <si>
    <t>HUMAN TRAFFICKING</t>
  </si>
  <si>
    <t>TO BE DETERMINED DONATIONS</t>
  </si>
  <si>
    <t xml:space="preserve">FOUNDATION-SCHOLARSHIPS </t>
  </si>
  <si>
    <t>FOUNDATION-FAST FOR HOPE</t>
  </si>
  <si>
    <t>FOUNDATION-360 COMM. PARTNERS FOR SUCCESS</t>
  </si>
  <si>
    <t>FOUNDATION-POLIO PLUS</t>
  </si>
  <si>
    <t>DEW DAYS</t>
  </si>
  <si>
    <t>ROTARY FUN DOLLARS</t>
  </si>
  <si>
    <t>TOTAL EXPENDITURES</t>
  </si>
  <si>
    <t>END OF MONTH BALANCES</t>
  </si>
  <si>
    <t>CHECKING</t>
  </si>
  <si>
    <t>SAVINGS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</si>
  <si>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</si>
  <si>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</si>
  <si>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</si>
  <si>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</si>
  <si>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</si>
  <si>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</si>
  <si>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</si>
  <si>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</si>
  <si>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</si>
  <si>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</si>
  <si>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</si>
  <si>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</si>
  <si>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</si>
  <si>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PREMIER DONATION</t>
  </si>
  <si>
    <t>RAFFLE WITH RRC</t>
  </si>
  <si>
    <t>RECREATION PROGRAM SCHOLARSHIP</t>
  </si>
  <si>
    <t>SYNERGY AND FHS CHOIR DONATION</t>
  </si>
  <si>
    <t>EVENT EXPENSES</t>
  </si>
  <si>
    <t>CAMP RYLA</t>
  </si>
  <si>
    <t>2023 TOTAL BUDGET +/-</t>
  </si>
  <si>
    <t>ROTARY CLUB OF FARMINGTON</t>
  </si>
  <si>
    <t>GRAND TOTAL</t>
  </si>
  <si>
    <t>GIVING HISTORY</t>
  </si>
  <si>
    <t xml:space="preserve">  </t>
  </si>
  <si>
    <t>NORTHFIELD ROTARY-MATERNITY WARD PROJECT</t>
  </si>
  <si>
    <t>DAKOTA COUNTY ATTORNEY-DRUG COURT</t>
  </si>
  <si>
    <t>360 COMMUNITIES-PARTNERS FOR SUCCESS</t>
  </si>
  <si>
    <t>DIST. 5960 GRANT ACCOUNT-COVID</t>
  </si>
  <si>
    <t>FARMINGTON FOOD SHELF</t>
  </si>
  <si>
    <t>FAITH CHURCH</t>
  </si>
  <si>
    <t>TRINITY-GOGGLES</t>
  </si>
  <si>
    <t>ROTARY FOUNDATION MATCH</t>
  </si>
  <si>
    <t>TNT GYMNASTICS</t>
  </si>
  <si>
    <t>PLAY FOR PATRICK FOUNDATION</t>
  </si>
  <si>
    <t>360 COMMUNITIES</t>
  </si>
  <si>
    <t>TRINITY</t>
  </si>
  <si>
    <t>COMMUNITY ED</t>
  </si>
  <si>
    <t>2019 SCHOLARSHIPS</t>
  </si>
  <si>
    <t>CAN DO CANINES</t>
  </si>
  <si>
    <t>FHS GIRLS HOCKEY</t>
  </si>
  <si>
    <t>GIRLS SWIM AND DIVE</t>
  </si>
  <si>
    <t>COMPETITION CHEER</t>
  </si>
  <si>
    <t>FHS DANCE</t>
  </si>
  <si>
    <t>COOPERSTOWN</t>
  </si>
  <si>
    <t>FARMINGOTN AMBASSADORS</t>
  </si>
  <si>
    <t>POLIO PLUS</t>
  </si>
  <si>
    <t>FARMINGTON POLICE DEPARTMENT</t>
  </si>
  <si>
    <t>THE OPEN DOOR</t>
  </si>
  <si>
    <t>SHOREVIEW/ARDEN HILLS NIGERIA PROJECT</t>
  </si>
  <si>
    <t>SHELTER BOX</t>
  </si>
  <si>
    <t>DAKOTA COUNTY SHERIFFS EXPLORERS</t>
  </si>
  <si>
    <t>SOUTH OF THE RIVER POW WOW</t>
  </si>
  <si>
    <t>ROTARY CLUB OF NORTHFIELD</t>
  </si>
  <si>
    <t>SLEEP IN HEAVENLY PEACE PROJECT</t>
  </si>
  <si>
    <t>FAST FOR HOPE</t>
  </si>
  <si>
    <t>BREAKING FREE PROGRAM</t>
  </si>
  <si>
    <t>DAKOTA COUNTY ATTORNEYS OFFICE</t>
  </si>
  <si>
    <t>2018 SCHOLARSHIPS</t>
  </si>
  <si>
    <t>MIRACLE LEAGUE</t>
  </si>
  <si>
    <t>SHERIDAN STORY</t>
  </si>
  <si>
    <t>SYLVIAS CHILDREN</t>
  </si>
  <si>
    <t>CITY OF FARMINGTON</t>
  </si>
  <si>
    <t>FARMINGTON AREA LIBRARY FRIENDS</t>
  </si>
  <si>
    <t>HURRICANE RELIEF</t>
  </si>
  <si>
    <t>LMERC</t>
  </si>
  <si>
    <t>FHS DANCE TEAM</t>
  </si>
  <si>
    <t>LADY TIGERS SWIM AND DIVE</t>
  </si>
  <si>
    <t>COOPERSTOWN BASEBALL</t>
  </si>
  <si>
    <t>FARMINGTON ABASSADORS</t>
  </si>
  <si>
    <t>FHS CLASS OF 2019</t>
  </si>
  <si>
    <t>COMP CHEER</t>
  </si>
  <si>
    <t>WINTER SPECIAL ADVENTURES</t>
  </si>
  <si>
    <t xml:space="preserve">TOYS FOR TOWN </t>
  </si>
  <si>
    <t>SYNERGY DANCE</t>
  </si>
  <si>
    <t>FHS CHOIR</t>
  </si>
  <si>
    <t>TOYS FOR TOWN FAMILY</t>
  </si>
  <si>
    <t>DAKOTA COUNTY SHERIFFS EXPLOERS</t>
  </si>
  <si>
    <t>LAW ENFORCEMENT UNITED</t>
  </si>
  <si>
    <t>ST. MICHAELS CHURCH</t>
  </si>
  <si>
    <t>2017 STUDENT SCHOLARSHIPS</t>
  </si>
  <si>
    <t>BACKPACK PROJECT</t>
  </si>
  <si>
    <t>360 COMMUNITIES-FIRE AND ICE</t>
  </si>
  <si>
    <t>FHS HOMECOMING 2017</t>
  </si>
  <si>
    <t>ROTARY FOUNDATION</t>
  </si>
  <si>
    <t>TWIST AND TUMBLE</t>
  </si>
  <si>
    <t>FHS FOOTBALL</t>
  </si>
  <si>
    <t>FARMINGTON ROYALTY</t>
  </si>
  <si>
    <t>PIEPER HOPE AND CHALLENGE FOUNDATION</t>
  </si>
  <si>
    <t>NEW DIMENSION</t>
  </si>
  <si>
    <t>COMMUNITY ED SCHOLARSHIPS</t>
  </si>
  <si>
    <t>ST. MICHALES CHURCH</t>
  </si>
  <si>
    <t>SNO TIGERS</t>
  </si>
  <si>
    <t>RAMBLING RIVER CENTER</t>
  </si>
  <si>
    <t>FARMINGTON FIRE DEPARTMENT</t>
  </si>
  <si>
    <t>ISD 192 POSSUM ACADEMY</t>
  </si>
  <si>
    <t>TREE HOUSE</t>
  </si>
  <si>
    <t>STUDENT SCHOLARSHIPS</t>
  </si>
  <si>
    <t>FHS HOMECOMING</t>
  </si>
  <si>
    <t>TWIST AND TUMBLE GYMNASTICS</t>
  </si>
  <si>
    <t>ISD 192 PATRIOTIC DAY</t>
  </si>
  <si>
    <t>SPRUCE PLACE PROGRAMS</t>
  </si>
  <si>
    <t>COMMUNICATION EDUCATION SCHOLARSHIPS</t>
  </si>
  <si>
    <t>2015</t>
  </si>
  <si>
    <t>CAMP ENTERPRISE</t>
  </si>
  <si>
    <t>DAKOTA COUNTY EXPLORERS</t>
  </si>
  <si>
    <t>DAKOTA COUNTY POSSE</t>
  </si>
  <si>
    <t>FARMINGTON VETERANS MEMORIAL</t>
  </si>
  <si>
    <t>THE TABLE</t>
  </si>
  <si>
    <t>FARMINGTON ECFE</t>
  </si>
  <si>
    <t>BOECKMAN MIDDLE SCHOOL</t>
  </si>
  <si>
    <t>GREAT SHAPE GLOBAL GRANT</t>
  </si>
  <si>
    <t>COMMUNITY EDUCATION SCHOLARSHIPS</t>
  </si>
  <si>
    <t>2021/2022</t>
  </si>
  <si>
    <t>2022/2023</t>
  </si>
  <si>
    <t>3RD QUARTER</t>
  </si>
  <si>
    <t>4TH QUARTER</t>
  </si>
  <si>
    <t>1ST QUARTER</t>
  </si>
  <si>
    <t>2ND QUARTER</t>
  </si>
  <si>
    <t>Agnew, Melissa</t>
  </si>
  <si>
    <t>Boos, Wendy</t>
  </si>
  <si>
    <t>Butruff, Sara</t>
  </si>
  <si>
    <t>Jensen, Lori</t>
  </si>
  <si>
    <t>Larson, TJ</t>
  </si>
  <si>
    <t>Lehrmeyer, Nate</t>
  </si>
  <si>
    <t>Moe, Krysia</t>
  </si>
  <si>
    <t>Nielsen, Shannon</t>
  </si>
  <si>
    <t>Pearson, Joy</t>
  </si>
  <si>
    <t>Calhoun, Jenna</t>
  </si>
  <si>
    <t>Riste, Dana</t>
  </si>
  <si>
    <t>Sherry, Desiree</t>
  </si>
  <si>
    <t>Svoboda, Barb</t>
  </si>
  <si>
    <t>Thompson, Jamie</t>
  </si>
  <si>
    <t>Gorski, Lynn</t>
  </si>
  <si>
    <t>2023 ROTARY CLUB BUDGET</t>
  </si>
  <si>
    <t>JAN-MARCH 2023</t>
  </si>
  <si>
    <t>APRIL-JUNE 2023</t>
  </si>
  <si>
    <t>JULY-SEPT 2023</t>
  </si>
  <si>
    <t>OCT-DEC 2023</t>
  </si>
  <si>
    <t>Anderson, Neil</t>
  </si>
  <si>
    <t>AMOUNT</t>
  </si>
  <si>
    <t>CLUB CHECKING ACCOUNT ACTIVITY</t>
  </si>
  <si>
    <t>DEPOSITS</t>
  </si>
  <si>
    <t>TOTAL DEPOSITS</t>
  </si>
  <si>
    <t>CHECKS/ACTIVITY</t>
  </si>
  <si>
    <t>PURPOSE</t>
  </si>
  <si>
    <t>TOTAL WITHDRAWLS</t>
  </si>
  <si>
    <t>December 2022 ENDING BALANCE</t>
  </si>
  <si>
    <t>JANUARY 2023 ENDING BALANCE</t>
  </si>
  <si>
    <t>CLUB Savings ACCOUNT ACTIVITY</t>
  </si>
  <si>
    <t>CASH BALANCES AS OF 1/1/2023</t>
  </si>
  <si>
    <t>SAVING</t>
  </si>
  <si>
    <t>FOUNDATION</t>
  </si>
  <si>
    <t>TOTAL CASH BALANCE</t>
  </si>
  <si>
    <t>EXPECTED 12/31/2023 CASH</t>
  </si>
  <si>
    <t>LESS HOLD FOR 2024 EVENT</t>
  </si>
  <si>
    <t>REMAINING 12/31/2023 EXCESS CASH</t>
  </si>
  <si>
    <t>DATE</t>
  </si>
  <si>
    <t>WITHDRAWLS</t>
  </si>
  <si>
    <t>$50 LYNN INITIATION DUES; $730 SENIOR LUNCHEON TICKET SALES FROM RRC</t>
  </si>
  <si>
    <t>$8 happy dollars; $175 TJ 4th quarter 2022 dues; $175 Jamie dues</t>
  </si>
  <si>
    <t>$322 Krysia 3rd and 4th quarter dues</t>
  </si>
  <si>
    <t>Holiday party meal at BB</t>
  </si>
  <si>
    <t>lunch on 1/5/23</t>
  </si>
  <si>
    <t>SOM lunch 1/12/23</t>
  </si>
  <si>
    <t>lunch on 1/19/23</t>
  </si>
  <si>
    <t>Holiday party at Muddy Waters ck# 2551</t>
  </si>
  <si>
    <t>Prorated club dues for Lynn and Neil</t>
  </si>
  <si>
    <t>1st half Rotary Intl dues</t>
  </si>
  <si>
    <t>Russell Hampton - items for club</t>
  </si>
  <si>
    <t>Office Max items - need receipt</t>
  </si>
  <si>
    <t>CVS - need receipt</t>
  </si>
  <si>
    <t>lunch on 1/26/23</t>
  </si>
  <si>
    <t>interest</t>
  </si>
  <si>
    <t>CLUB Foundation ACCOUNT ACTIVITY</t>
  </si>
  <si>
    <t>Premier Bank Donation</t>
  </si>
  <si>
    <t>Jan 2023 ENDING BALANCE</t>
  </si>
  <si>
    <t>$20 for guest lunch; $15 Happy Dollars</t>
  </si>
  <si>
    <t>Barb - 1st and 2nd quarter dues July - Dec 2022</t>
  </si>
  <si>
    <t>Sara 1st, 2nd and 3rd quarter dues</t>
  </si>
  <si>
    <t>Joy - 2nd and 3rd quarter dues; $2 happy dollars</t>
  </si>
  <si>
    <t>2/2 lunch</t>
  </si>
  <si>
    <t>stamps from post office</t>
  </si>
  <si>
    <t>2/9 lunch</t>
  </si>
  <si>
    <t>2/16 lunch</t>
  </si>
  <si>
    <t>Feb 2023 ENDING BALANCE</t>
  </si>
  <si>
    <t>Lynn - Sept 2022 and 2nd quarter dues</t>
  </si>
  <si>
    <t>Scholarship for Shane Lentsch - check #2553</t>
  </si>
  <si>
    <t>Scholarship for Grace Paggen - check #2552</t>
  </si>
  <si>
    <t>NC PETS training</t>
  </si>
  <si>
    <t>3/2 Lunch</t>
  </si>
  <si>
    <t>3/9 Lunch</t>
  </si>
  <si>
    <t>3/16 Lunch</t>
  </si>
  <si>
    <t>3/23 Lunch</t>
  </si>
  <si>
    <t>ClubRunner annual fee</t>
  </si>
  <si>
    <t>Bowling reservation for 501 Club</t>
  </si>
  <si>
    <t xml:space="preserve">$400 for Jamie dues 2nd and 3rd quarter $ 350 Wendy 2nd and 3rd </t>
  </si>
  <si>
    <t>quarter dues  $18 happy dollars</t>
  </si>
  <si>
    <t>$175 Barb 3rd quarter dues and $5 happy dollars</t>
  </si>
  <si>
    <t>$350 Dana and $233 Neil 2nd and 3rd quarter Dues</t>
  </si>
  <si>
    <t>$66 overpayment</t>
  </si>
  <si>
    <t>Venmo of $350 Nate's dues for 2nd/3rd quarter and $2 happy dollars</t>
  </si>
  <si>
    <t>March 2023 ENDING BALANCE</t>
  </si>
  <si>
    <t>AS OF 4/30/2023</t>
  </si>
  <si>
    <t>FEB 2023 ENDING BALANCE</t>
  </si>
  <si>
    <t>MARCH 2023 ENDING BALANCE</t>
  </si>
  <si>
    <t xml:space="preserve">Drinks at Farmington Lanes </t>
  </si>
  <si>
    <t>4/6 lunch</t>
  </si>
  <si>
    <t>TJ 2nd, 3rd and 4th quarter dues</t>
  </si>
  <si>
    <t>4/13 lunch</t>
  </si>
  <si>
    <t>Neil, Wendy and Sara 4th quarter dues</t>
  </si>
  <si>
    <t>PO Box renewal</t>
  </si>
  <si>
    <t>4/20 lunch</t>
  </si>
  <si>
    <t>Check 2555 to Jamie for Strive snacks</t>
  </si>
  <si>
    <t xml:space="preserve">Check 2554 to State of MN for gambling license </t>
  </si>
  <si>
    <t>Dues Tracker</t>
  </si>
  <si>
    <t>April 2023 ENDING BALANCE</t>
  </si>
  <si>
    <t>March 2023 Ending Balance</t>
  </si>
  <si>
    <t>Paid 4th quarter on 4/4 Venmo - transferred 5/30</t>
  </si>
  <si>
    <t>Paid current on 4/4 Venmo - transferred 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</si>
</sst>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.00"/>
    <numFmt numFmtId="165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4" fillId="0" borderId="0" xfId="0" applyFont="1"/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6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5" fontId="5" fillId="0" borderId="0" xfId="0" quotePrefix="1" applyNumberFormat="1" applyFont="1" applyAlignment="1">
      <alignment horizontal="center"/>
    </xf>
    <xf numFmtId="6" fontId="6" fillId="0" borderId="0" xfId="0" applyNumberFormat="1" applyFont="1"/>
    <xf numFmtId="6" fontId="5" fillId="0" borderId="0" xfId="0" applyNumberFormat="1" applyFont="1"/>
    <xf numFmtId="164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1" fillId="0" borderId="0" xfId="0" applyFont="1"/>
    <xf numFmtId="14" fontId="6" fillId="0" borderId="0" xfId="0" applyNumberFormat="1" applyFont="1" applyAlignment="1">
      <alignment horizontal="center"/>
    </xf>
    <xf numFmtId="14" fontId="6" fillId="0" borderId="0" xfId="0" applyNumberFormat="1" applyFont="1"/>
    <xf numFmtId="164" fontId="0" fillId="0" borderId="0" xfId="0" applyNumberFormat="1"/>
    <xf numFmtId="14" fontId="6" fillId="0" borderId="0" xfId="0" applyNumberFormat="1" applyFont="1" applyAlignment="1">
      <alignment horizontal="center" vertical="center"/>
    </xf>
    <xf numFmtId="14" fontId="5" fillId="0" borderId="0" xfId="0" applyNumberFormat="1" applyFont="1"/>
    <xf numFmtId="1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E9B70-2BB1-423C-8905-298DF0ED9CFC}">
  <dimension ref="A1:G92"/>
  <sheetViews>
    <sheetView topLeftCell="A52" workbookViewId="0">
      <selection activeCell="C71" sqref="C71"/>
    </sheetView>
  </sheetViews>
  <sheetFormatPr defaultRowHeight="15" x14ac:dyDescent="0.25"/>
  <cols>
    <col min="1" max="1" width="32.28515625" customWidth="1"/>
    <col min="2" max="2" width="14.28515625" customWidth="1"/>
    <col min="3" max="3" width="14.42578125" customWidth="1"/>
    <col min="4" max="4" width="13.28515625" customWidth="1"/>
    <col min="5" max="5" width="16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3">
        <v>45017</v>
      </c>
      <c r="B2" s="2"/>
      <c r="C2" s="2"/>
      <c r="D2" s="2"/>
      <c r="E2" s="2"/>
      <c r="F2" s="2"/>
      <c r="G2" s="2"/>
    </row>
    <row r="3" spans="1:7" x14ac:dyDescent="0.25">
      <c r="A3" s="1" t="s">
        <v>251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1" t="s">
        <v>1</v>
      </c>
      <c r="B5" s="4">
        <v>2023</v>
      </c>
      <c r="C5" s="4">
        <v>2023</v>
      </c>
      <c r="D5" s="4">
        <v>2023</v>
      </c>
      <c r="E5" s="4" t="s">
        <v>2</v>
      </c>
      <c r="F5" s="2"/>
      <c r="G5" s="2"/>
    </row>
    <row r="6" spans="1:7" x14ac:dyDescent="0.25">
      <c r="A6" s="2"/>
      <c r="B6" s="4" t="s">
        <v>3</v>
      </c>
      <c r="C6" s="4" t="s">
        <v>4</v>
      </c>
      <c r="D6" s="4" t="s">
        <v>5</v>
      </c>
      <c r="E6" s="4" t="s">
        <v>3</v>
      </c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A8" s="2" t="s">
        <v>6</v>
      </c>
      <c r="B8" s="5">
        <v>0</v>
      </c>
      <c r="C8" s="5">
        <v>50</v>
      </c>
      <c r="D8" s="5">
        <f>SUM(C8-B8)</f>
        <v>50</v>
      </c>
      <c r="E8" s="6" t="e">
        <f>SUM(C8/B8)</f>
        <v>#DIV/0!</v>
      </c>
      <c r="F8" s="2"/>
      <c r="G8" s="2"/>
    </row>
    <row r="9" spans="1:7" x14ac:dyDescent="0.25">
      <c r="A9" s="2" t="s">
        <v>7</v>
      </c>
      <c r="B9" s="5">
        <v>16550</v>
      </c>
      <c r="C9" s="5">
        <f>672+1458+1858+1050</f>
        <v>5038</v>
      </c>
      <c r="D9" s="5">
        <f>SUM(C9-B9)</f>
        <v>-11512</v>
      </c>
      <c r="E9" s="6">
        <f>SUM(C9/B9)</f>
        <v>0.3044108761329305</v>
      </c>
      <c r="F9" s="2"/>
      <c r="G9" s="2"/>
    </row>
    <row r="10" spans="1:7" x14ac:dyDescent="0.25">
      <c r="A10" s="2" t="s">
        <v>8</v>
      </c>
      <c r="B10" s="5">
        <v>0</v>
      </c>
      <c r="C10" s="5">
        <v>20</v>
      </c>
      <c r="D10" s="5">
        <f>SUM(C10-B10)</f>
        <v>20</v>
      </c>
      <c r="E10" s="6" t="e">
        <f>SUM(C10/B10)</f>
        <v>#DIV/0!</v>
      </c>
      <c r="F10" s="2"/>
      <c r="G10" s="2"/>
    </row>
    <row r="11" spans="1:7" x14ac:dyDescent="0.25">
      <c r="A11" s="2" t="s">
        <v>9</v>
      </c>
      <c r="B11" s="5">
        <v>500</v>
      </c>
      <c r="C11" s="5">
        <f>8+17+25</f>
        <v>50</v>
      </c>
      <c r="D11" s="5">
        <f t="shared" ref="D11:D16" si="0">SUM(C11-B11)</f>
        <v>-450</v>
      </c>
      <c r="E11" s="6">
        <f t="shared" ref="E11:E17" si="1">SUM(C11/B11)</f>
        <v>0.1</v>
      </c>
      <c r="F11" s="2"/>
      <c r="G11" s="2"/>
    </row>
    <row r="12" spans="1:7" x14ac:dyDescent="0.25">
      <c r="A12" s="2" t="s">
        <v>10</v>
      </c>
      <c r="B12" s="5">
        <v>900</v>
      </c>
      <c r="C12" s="5">
        <v>730</v>
      </c>
      <c r="D12" s="5">
        <f t="shared" si="0"/>
        <v>-170</v>
      </c>
      <c r="E12" s="6">
        <f t="shared" si="1"/>
        <v>0.81111111111111112</v>
      </c>
      <c r="F12" s="2"/>
      <c r="G12" s="2"/>
    </row>
    <row r="13" spans="1:7" x14ac:dyDescent="0.25">
      <c r="A13" s="2" t="s">
        <v>11</v>
      </c>
      <c r="B13" s="5">
        <v>10</v>
      </c>
      <c r="C13" s="5">
        <f>1.56+1.41+1.56+1.51</f>
        <v>6.0399999999999991</v>
      </c>
      <c r="D13" s="5">
        <f t="shared" si="0"/>
        <v>-3.9600000000000009</v>
      </c>
      <c r="E13" s="6">
        <f t="shared" si="1"/>
        <v>0.60399999999999987</v>
      </c>
      <c r="F13" s="2"/>
      <c r="G13" s="2"/>
    </row>
    <row r="14" spans="1:7" x14ac:dyDescent="0.25">
      <c r="A14" s="2" t="s">
        <v>62</v>
      </c>
      <c r="B14" s="5">
        <v>2000</v>
      </c>
      <c r="C14" s="5">
        <v>2000</v>
      </c>
      <c r="D14" s="5">
        <f t="shared" si="0"/>
        <v>0</v>
      </c>
      <c r="E14" s="6">
        <f t="shared" si="1"/>
        <v>1</v>
      </c>
      <c r="F14" s="2"/>
      <c r="G14" s="2"/>
    </row>
    <row r="15" spans="1:7" x14ac:dyDescent="0.25">
      <c r="A15" s="2" t="s">
        <v>43</v>
      </c>
      <c r="B15" s="5">
        <v>20000</v>
      </c>
      <c r="C15" s="5">
        <v>0</v>
      </c>
      <c r="D15" s="5">
        <f t="shared" si="0"/>
        <v>-20000</v>
      </c>
      <c r="E15" s="6">
        <f t="shared" si="1"/>
        <v>0</v>
      </c>
      <c r="F15" s="2"/>
      <c r="G15" s="2"/>
    </row>
    <row r="16" spans="1:7" x14ac:dyDescent="0.25">
      <c r="A16" s="2" t="s">
        <v>63</v>
      </c>
      <c r="B16" s="5">
        <v>4650</v>
      </c>
      <c r="C16" s="5">
        <v>0</v>
      </c>
      <c r="D16" s="5">
        <f t="shared" si="0"/>
        <v>-4650</v>
      </c>
      <c r="E16" s="7">
        <f t="shared" si="1"/>
        <v>0</v>
      </c>
      <c r="F16" s="2"/>
      <c r="G16" s="2"/>
    </row>
    <row r="17" spans="1:7" x14ac:dyDescent="0.25">
      <c r="A17" s="1" t="s">
        <v>12</v>
      </c>
      <c r="B17" s="8">
        <f>SUM(B8:B16)</f>
        <v>44610</v>
      </c>
      <c r="C17" s="8">
        <f>SUM(C8:C16)</f>
        <v>7894.04</v>
      </c>
      <c r="D17" s="8">
        <f>SUM(D8:D16)</f>
        <v>-36715.96</v>
      </c>
      <c r="E17" s="9">
        <f t="shared" si="1"/>
        <v>0.17695673615781216</v>
      </c>
      <c r="F17" s="2"/>
      <c r="G17" s="2"/>
    </row>
    <row r="18" spans="1:7" x14ac:dyDescent="0.25">
      <c r="A18" s="2"/>
      <c r="B18" s="7"/>
      <c r="C18" s="7"/>
      <c r="D18" s="7"/>
      <c r="E18" s="7"/>
      <c r="F18" s="2"/>
      <c r="G18" s="2"/>
    </row>
    <row r="19" spans="1:7" x14ac:dyDescent="0.25">
      <c r="A19" s="1" t="s">
        <v>13</v>
      </c>
      <c r="B19" s="4">
        <v>2023</v>
      </c>
      <c r="C19" s="4">
        <v>2023</v>
      </c>
      <c r="D19" s="4">
        <v>2023</v>
      </c>
      <c r="E19" s="4" t="s">
        <v>2</v>
      </c>
      <c r="F19" s="2"/>
      <c r="G19" s="2"/>
    </row>
    <row r="20" spans="1:7" x14ac:dyDescent="0.25">
      <c r="A20" s="2"/>
      <c r="B20" s="4" t="s">
        <v>3</v>
      </c>
      <c r="C20" s="4" t="s">
        <v>4</v>
      </c>
      <c r="D20" s="4" t="s">
        <v>5</v>
      </c>
      <c r="E20" s="4" t="s">
        <v>3</v>
      </c>
      <c r="F20" s="2"/>
      <c r="G20" s="2"/>
    </row>
    <row r="21" spans="1:7" x14ac:dyDescent="0.25">
      <c r="A21" s="2"/>
      <c r="B21" s="7"/>
      <c r="C21" s="7"/>
      <c r="D21" s="7"/>
      <c r="E21" s="7"/>
      <c r="F21" s="2"/>
      <c r="G21" s="2"/>
    </row>
    <row r="22" spans="1:7" x14ac:dyDescent="0.25">
      <c r="A22" s="1" t="s">
        <v>14</v>
      </c>
      <c r="B22" s="7"/>
      <c r="C22" s="7"/>
      <c r="D22" s="7"/>
      <c r="E22" s="7"/>
      <c r="F22" s="2"/>
      <c r="G22" s="2"/>
    </row>
    <row r="23" spans="1:7" x14ac:dyDescent="0.25">
      <c r="A23" s="2" t="s">
        <v>250</v>
      </c>
      <c r="B23" s="5">
        <v>100</v>
      </c>
      <c r="C23" s="5">
        <v>0</v>
      </c>
      <c r="D23" s="5">
        <f>SUM(C23-B23)</f>
        <v>-100</v>
      </c>
      <c r="E23" s="6">
        <f t="shared" ref="E23:E54" si="2">SUM(C23/B23)</f>
        <v>0</v>
      </c>
      <c r="F23" s="2"/>
      <c r="G23" s="2"/>
    </row>
    <row r="24" spans="1:7" x14ac:dyDescent="0.25">
      <c r="A24" s="2" t="s">
        <v>15</v>
      </c>
      <c r="B24" s="5">
        <v>600</v>
      </c>
      <c r="C24" s="5">
        <v>0</v>
      </c>
      <c r="D24" s="5">
        <f t="shared" ref="D24:D54" si="3">SUM(C24-B24)</f>
        <v>-600</v>
      </c>
      <c r="E24" s="6">
        <f t="shared" si="2"/>
        <v>0</v>
      </c>
      <c r="F24" s="2"/>
      <c r="G24" s="2"/>
    </row>
    <row r="25" spans="1:7" x14ac:dyDescent="0.25">
      <c r="A25" s="2" t="s">
        <v>16</v>
      </c>
      <c r="B25" s="5">
        <v>11000</v>
      </c>
      <c r="C25" s="5">
        <f>110.06+130.13+290.97+175.96+199.44+145.85+249.62+146.12+162.25+35.85+196.77+138.5+87.65+366.31+131.27</f>
        <v>2566.75</v>
      </c>
      <c r="D25" s="5">
        <f t="shared" si="3"/>
        <v>-8433.25</v>
      </c>
      <c r="E25" s="6">
        <f t="shared" si="2"/>
        <v>0.2333409090909091</v>
      </c>
      <c r="F25" s="2"/>
      <c r="G25" s="2"/>
    </row>
    <row r="26" spans="1:7" x14ac:dyDescent="0.25">
      <c r="A26" s="2" t="s">
        <v>10</v>
      </c>
      <c r="B26" s="5">
        <v>2500</v>
      </c>
      <c r="C26" s="5">
        <v>0</v>
      </c>
      <c r="D26" s="5">
        <f>SUM(C26-B26)</f>
        <v>-2500</v>
      </c>
      <c r="E26" s="6">
        <f t="shared" si="2"/>
        <v>0</v>
      </c>
      <c r="F26" s="2"/>
      <c r="G26" s="2"/>
    </row>
    <row r="27" spans="1:7" x14ac:dyDescent="0.25">
      <c r="A27" s="2" t="s">
        <v>17</v>
      </c>
      <c r="B27" s="5">
        <v>300</v>
      </c>
      <c r="C27" s="5">
        <v>0</v>
      </c>
      <c r="D27" s="5">
        <f t="shared" si="3"/>
        <v>-300</v>
      </c>
      <c r="E27" s="6">
        <f t="shared" si="2"/>
        <v>0</v>
      </c>
      <c r="F27" s="2"/>
      <c r="G27" s="2"/>
    </row>
    <row r="28" spans="1:7" x14ac:dyDescent="0.25">
      <c r="A28" s="2" t="s">
        <v>18</v>
      </c>
      <c r="B28" s="5">
        <v>300</v>
      </c>
      <c r="C28" s="5">
        <f>170.97+14.12</f>
        <v>185.09</v>
      </c>
      <c r="D28" s="5">
        <f t="shared" si="3"/>
        <v>-114.91</v>
      </c>
      <c r="E28" s="6">
        <f t="shared" si="2"/>
        <v>0.61696666666666666</v>
      </c>
      <c r="F28" s="2"/>
      <c r="G28" s="2"/>
    </row>
    <row r="29" spans="1:7" x14ac:dyDescent="0.25">
      <c r="A29" s="2" t="s">
        <v>19</v>
      </c>
      <c r="B29" s="5">
        <v>500</v>
      </c>
      <c r="C29" s="5">
        <v>0</v>
      </c>
      <c r="D29" s="5">
        <f t="shared" si="3"/>
        <v>-500</v>
      </c>
      <c r="E29" s="6">
        <f t="shared" si="2"/>
        <v>0</v>
      </c>
      <c r="F29" s="2"/>
      <c r="G29" s="2"/>
    </row>
    <row r="30" spans="1:7" x14ac:dyDescent="0.25">
      <c r="A30" s="2" t="s">
        <v>20</v>
      </c>
      <c r="B30" s="5">
        <v>200</v>
      </c>
      <c r="C30" s="5">
        <f>12.6+136</f>
        <v>148.6</v>
      </c>
      <c r="D30" s="5">
        <f t="shared" si="3"/>
        <v>-51.400000000000006</v>
      </c>
      <c r="E30" s="6">
        <f t="shared" si="2"/>
        <v>0.74299999999999999</v>
      </c>
      <c r="F30" s="2"/>
      <c r="G30" s="2"/>
    </row>
    <row r="31" spans="1:7" x14ac:dyDescent="0.25">
      <c r="A31" s="2" t="s">
        <v>21</v>
      </c>
      <c r="B31" s="5">
        <v>360</v>
      </c>
      <c r="C31" s="5">
        <v>0</v>
      </c>
      <c r="D31" s="5">
        <f t="shared" si="3"/>
        <v>-360</v>
      </c>
      <c r="E31" s="6">
        <f t="shared" si="2"/>
        <v>0</v>
      </c>
      <c r="F31" s="2"/>
      <c r="G31" s="2"/>
    </row>
    <row r="32" spans="1:7" x14ac:dyDescent="0.25">
      <c r="A32" s="2" t="s">
        <v>22</v>
      </c>
      <c r="B32" s="5">
        <v>1500</v>
      </c>
      <c r="C32" s="5">
        <f>145.94</f>
        <v>145.94</v>
      </c>
      <c r="D32" s="5">
        <f t="shared" si="3"/>
        <v>-1354.06</v>
      </c>
      <c r="E32" s="6">
        <f t="shared" si="2"/>
        <v>9.7293333333333329E-2</v>
      </c>
      <c r="F32" s="2"/>
      <c r="G32" s="2"/>
    </row>
    <row r="33" spans="1:7" x14ac:dyDescent="0.25">
      <c r="A33" s="2" t="s">
        <v>23</v>
      </c>
      <c r="B33" s="5">
        <v>500</v>
      </c>
      <c r="C33" s="5">
        <v>0</v>
      </c>
      <c r="D33" s="5">
        <f t="shared" si="3"/>
        <v>-500</v>
      </c>
      <c r="E33" s="6">
        <f t="shared" si="2"/>
        <v>0</v>
      </c>
      <c r="F33" s="2"/>
      <c r="G33" s="2"/>
    </row>
    <row r="34" spans="1:7" x14ac:dyDescent="0.25">
      <c r="A34" s="2" t="s">
        <v>24</v>
      </c>
      <c r="B34" s="5">
        <v>1600</v>
      </c>
      <c r="C34" s="5">
        <f>114+696.6</f>
        <v>810.6</v>
      </c>
      <c r="D34" s="5">
        <f t="shared" si="3"/>
        <v>-789.4</v>
      </c>
      <c r="E34" s="6">
        <f t="shared" si="2"/>
        <v>0.50662499999999999</v>
      </c>
      <c r="F34" s="2"/>
      <c r="G34" s="2"/>
    </row>
    <row r="35" spans="1:7" x14ac:dyDescent="0.25">
      <c r="A35" s="2" t="s">
        <v>25</v>
      </c>
      <c r="B35" s="5">
        <v>1200</v>
      </c>
      <c r="C35" s="5">
        <v>0</v>
      </c>
      <c r="D35" s="5">
        <f t="shared" si="3"/>
        <v>-1200</v>
      </c>
      <c r="E35" s="6">
        <f t="shared" si="2"/>
        <v>0</v>
      </c>
      <c r="F35" s="2"/>
      <c r="G35" s="2"/>
    </row>
    <row r="36" spans="1:7" x14ac:dyDescent="0.25">
      <c r="A36" s="2" t="s">
        <v>26</v>
      </c>
      <c r="B36" s="5">
        <v>500</v>
      </c>
      <c r="C36" s="5">
        <v>378</v>
      </c>
      <c r="D36" s="5">
        <f t="shared" si="3"/>
        <v>-122</v>
      </c>
      <c r="E36" s="6">
        <f t="shared" si="2"/>
        <v>0.75600000000000001</v>
      </c>
      <c r="F36" s="2"/>
      <c r="G36" s="2"/>
    </row>
    <row r="37" spans="1:7" x14ac:dyDescent="0.25">
      <c r="A37" s="2" t="s">
        <v>27</v>
      </c>
      <c r="B37" s="5">
        <v>300</v>
      </c>
      <c r="C37" s="5">
        <v>0</v>
      </c>
      <c r="D37" s="5">
        <f t="shared" si="3"/>
        <v>-300</v>
      </c>
      <c r="E37" s="6">
        <f t="shared" si="2"/>
        <v>0</v>
      </c>
      <c r="F37" s="2"/>
      <c r="G37" s="2"/>
    </row>
    <row r="38" spans="1:7" x14ac:dyDescent="0.25">
      <c r="A38" s="2" t="s">
        <v>28</v>
      </c>
      <c r="B38" s="5">
        <v>250</v>
      </c>
      <c r="C38" s="5">
        <f>100</f>
        <v>100</v>
      </c>
      <c r="D38" s="5">
        <f t="shared" si="3"/>
        <v>-150</v>
      </c>
      <c r="E38" s="6">
        <f t="shared" si="2"/>
        <v>0.4</v>
      </c>
      <c r="F38" s="2"/>
      <c r="G38" s="2"/>
    </row>
    <row r="39" spans="1:7" x14ac:dyDescent="0.25">
      <c r="A39" s="2"/>
      <c r="B39" s="5"/>
      <c r="C39" s="5"/>
      <c r="D39" s="5"/>
      <c r="E39" s="6"/>
      <c r="F39" s="2"/>
      <c r="G39" s="2"/>
    </row>
    <row r="40" spans="1:7" x14ac:dyDescent="0.25">
      <c r="A40" s="1" t="s">
        <v>29</v>
      </c>
      <c r="B40" s="5"/>
      <c r="C40" s="5"/>
      <c r="D40" s="5" t="s">
        <v>30</v>
      </c>
      <c r="E40" s="6" t="s">
        <v>30</v>
      </c>
      <c r="F40" s="2"/>
      <c r="G40" s="2"/>
    </row>
    <row r="41" spans="1:7" x14ac:dyDescent="0.25">
      <c r="A41" s="10" t="s">
        <v>31</v>
      </c>
      <c r="B41" s="11">
        <v>0</v>
      </c>
      <c r="C41" s="5">
        <v>0</v>
      </c>
      <c r="D41" s="5">
        <f t="shared" si="3"/>
        <v>0</v>
      </c>
      <c r="E41" s="6" t="e">
        <f t="shared" si="2"/>
        <v>#DIV/0!</v>
      </c>
      <c r="F41" s="2"/>
      <c r="G41" s="2"/>
    </row>
    <row r="42" spans="1:7" x14ac:dyDescent="0.25">
      <c r="A42" s="10" t="s">
        <v>32</v>
      </c>
      <c r="B42" s="12">
        <v>2000</v>
      </c>
      <c r="C42" s="5">
        <v>0</v>
      </c>
      <c r="D42" s="5">
        <f t="shared" si="3"/>
        <v>-2000</v>
      </c>
      <c r="E42" s="6">
        <f t="shared" si="2"/>
        <v>0</v>
      </c>
      <c r="F42" s="2"/>
      <c r="G42" s="2"/>
    </row>
    <row r="43" spans="1:7" x14ac:dyDescent="0.25">
      <c r="A43" s="10" t="s">
        <v>33</v>
      </c>
      <c r="B43" s="12">
        <v>2000</v>
      </c>
      <c r="C43" s="5">
        <v>0</v>
      </c>
      <c r="D43" s="5">
        <f t="shared" si="3"/>
        <v>-2000</v>
      </c>
      <c r="E43" s="6">
        <f t="shared" si="2"/>
        <v>0</v>
      </c>
      <c r="F43" s="2"/>
      <c r="G43" s="2"/>
    </row>
    <row r="44" spans="1:7" x14ac:dyDescent="0.25">
      <c r="A44" s="10" t="s">
        <v>34</v>
      </c>
      <c r="B44" s="12">
        <v>1000</v>
      </c>
      <c r="C44" s="5">
        <v>0</v>
      </c>
      <c r="D44" s="5">
        <f t="shared" si="3"/>
        <v>-1000</v>
      </c>
      <c r="E44" s="6">
        <f t="shared" si="2"/>
        <v>0</v>
      </c>
      <c r="F44" s="2"/>
      <c r="G44" s="2"/>
    </row>
    <row r="45" spans="1:7" x14ac:dyDescent="0.25">
      <c r="A45" s="10" t="s">
        <v>35</v>
      </c>
      <c r="B45" s="12">
        <v>2500</v>
      </c>
      <c r="C45" s="5">
        <v>0</v>
      </c>
      <c r="D45" s="5">
        <f t="shared" si="3"/>
        <v>-2500</v>
      </c>
      <c r="E45" s="6">
        <f t="shared" si="2"/>
        <v>0</v>
      </c>
      <c r="F45" s="2"/>
      <c r="G45" s="2"/>
    </row>
    <row r="46" spans="1:7" x14ac:dyDescent="0.25">
      <c r="A46" s="10" t="s">
        <v>36</v>
      </c>
      <c r="B46" s="12">
        <v>1000</v>
      </c>
      <c r="C46" s="5">
        <v>0</v>
      </c>
      <c r="D46" s="5">
        <f t="shared" si="3"/>
        <v>-1000</v>
      </c>
      <c r="E46" s="6">
        <f t="shared" si="2"/>
        <v>0</v>
      </c>
      <c r="F46" s="2"/>
      <c r="G46" s="2"/>
    </row>
    <row r="47" spans="1:7" x14ac:dyDescent="0.25">
      <c r="A47" s="10" t="s">
        <v>37</v>
      </c>
      <c r="B47" s="12">
        <v>500</v>
      </c>
      <c r="C47" s="5">
        <v>0</v>
      </c>
      <c r="D47" s="5">
        <f t="shared" si="3"/>
        <v>-500</v>
      </c>
      <c r="E47" s="6">
        <f t="shared" si="2"/>
        <v>0</v>
      </c>
      <c r="F47" s="2"/>
      <c r="G47" s="2"/>
    </row>
    <row r="48" spans="1:7" x14ac:dyDescent="0.25">
      <c r="A48" s="10" t="s">
        <v>38</v>
      </c>
      <c r="B48" s="12">
        <v>5500</v>
      </c>
      <c r="C48" s="5">
        <v>0</v>
      </c>
      <c r="D48" s="5">
        <f t="shared" si="3"/>
        <v>-5500</v>
      </c>
      <c r="E48" s="6">
        <f t="shared" si="2"/>
        <v>0</v>
      </c>
      <c r="F48" s="2"/>
      <c r="G48" s="2"/>
    </row>
    <row r="49" spans="1:7" x14ac:dyDescent="0.25">
      <c r="A49" s="10" t="s">
        <v>39</v>
      </c>
      <c r="B49" s="12">
        <v>3000</v>
      </c>
      <c r="C49" s="5">
        <f>1000</f>
        <v>1000</v>
      </c>
      <c r="D49" s="5">
        <f t="shared" si="3"/>
        <v>-2000</v>
      </c>
      <c r="E49" s="6">
        <f t="shared" si="2"/>
        <v>0.33333333333333331</v>
      </c>
      <c r="F49" s="2"/>
      <c r="G49" s="2"/>
    </row>
    <row r="50" spans="1:7" x14ac:dyDescent="0.25">
      <c r="A50" s="10" t="s">
        <v>40</v>
      </c>
      <c r="B50" s="12">
        <v>500</v>
      </c>
      <c r="C50" s="5">
        <v>0</v>
      </c>
      <c r="D50" s="5">
        <f t="shared" si="3"/>
        <v>-500</v>
      </c>
      <c r="E50" s="6">
        <f t="shared" si="2"/>
        <v>0</v>
      </c>
      <c r="F50" s="2"/>
      <c r="G50" s="2"/>
    </row>
    <row r="51" spans="1:7" x14ac:dyDescent="0.25">
      <c r="A51" s="10" t="s">
        <v>41</v>
      </c>
      <c r="B51" s="12">
        <v>1000</v>
      </c>
      <c r="C51" s="5">
        <v>0</v>
      </c>
      <c r="D51" s="5">
        <f>SUM(C53-B51)</f>
        <v>-1000</v>
      </c>
      <c r="E51" s="6">
        <f t="shared" si="2"/>
        <v>0</v>
      </c>
      <c r="F51" s="2"/>
      <c r="G51" s="2"/>
    </row>
    <row r="52" spans="1:7" x14ac:dyDescent="0.25">
      <c r="A52" s="10" t="s">
        <v>42</v>
      </c>
      <c r="B52" s="12">
        <v>500</v>
      </c>
      <c r="C52" s="5">
        <v>0</v>
      </c>
      <c r="D52" s="5">
        <f t="shared" si="3"/>
        <v>-500</v>
      </c>
      <c r="E52" s="6">
        <f t="shared" si="2"/>
        <v>0</v>
      </c>
      <c r="F52" s="2"/>
      <c r="G52" s="2"/>
    </row>
    <row r="53" spans="1:7" x14ac:dyDescent="0.25">
      <c r="A53" s="10" t="s">
        <v>64</v>
      </c>
      <c r="B53" s="12">
        <v>500</v>
      </c>
      <c r="C53" s="5">
        <v>0</v>
      </c>
      <c r="D53" s="5">
        <f t="shared" si="3"/>
        <v>-500</v>
      </c>
      <c r="E53" s="6">
        <f t="shared" si="2"/>
        <v>0</v>
      </c>
      <c r="F53" s="2"/>
      <c r="G53" s="2"/>
    </row>
    <row r="54" spans="1:7" x14ac:dyDescent="0.25">
      <c r="A54" s="2" t="s">
        <v>65</v>
      </c>
      <c r="B54" s="5">
        <v>200</v>
      </c>
      <c r="C54" s="5">
        <v>0</v>
      </c>
      <c r="D54" s="5">
        <f t="shared" si="3"/>
        <v>-200</v>
      </c>
      <c r="E54" s="6">
        <f t="shared" si="2"/>
        <v>0</v>
      </c>
      <c r="F54" s="2"/>
      <c r="G54" s="2"/>
    </row>
    <row r="55" spans="1:7" x14ac:dyDescent="0.25">
      <c r="F55" s="2"/>
      <c r="G55" s="2"/>
    </row>
    <row r="56" spans="1:7" x14ac:dyDescent="0.25">
      <c r="A56" s="1" t="s">
        <v>66</v>
      </c>
      <c r="B56" s="5"/>
      <c r="C56" s="5"/>
      <c r="D56" s="5"/>
      <c r="E56" s="6"/>
      <c r="F56" s="2"/>
      <c r="G56" s="2"/>
    </row>
    <row r="57" spans="1:7" x14ac:dyDescent="0.25">
      <c r="A57" s="10" t="s">
        <v>43</v>
      </c>
      <c r="B57" s="12">
        <v>10000</v>
      </c>
      <c r="C57" s="5">
        <v>0</v>
      </c>
      <c r="D57" s="5">
        <f t="shared" ref="D57:D60" si="4">SUM(C57-B57)</f>
        <v>-10000</v>
      </c>
      <c r="E57" s="6">
        <f t="shared" ref="E57:E60" si="5">SUM(C57/B57)</f>
        <v>0</v>
      </c>
      <c r="F57" s="2"/>
      <c r="G57" s="2"/>
    </row>
    <row r="58" spans="1:7" x14ac:dyDescent="0.25">
      <c r="A58" s="10" t="s">
        <v>44</v>
      </c>
      <c r="B58" s="12">
        <v>500</v>
      </c>
      <c r="C58" s="5">
        <f>107.63+24</f>
        <v>131.63</v>
      </c>
      <c r="D58" s="5">
        <f t="shared" si="4"/>
        <v>-368.37</v>
      </c>
      <c r="E58" s="6">
        <f t="shared" si="5"/>
        <v>0.26325999999999999</v>
      </c>
      <c r="F58" s="2"/>
      <c r="G58" s="2"/>
    </row>
    <row r="59" spans="1:7" x14ac:dyDescent="0.25">
      <c r="A59" s="10" t="s">
        <v>63</v>
      </c>
      <c r="B59" s="12">
        <v>100</v>
      </c>
      <c r="C59" s="5">
        <f>100</f>
        <v>100</v>
      </c>
      <c r="D59" s="5">
        <f t="shared" si="4"/>
        <v>0</v>
      </c>
      <c r="E59" s="6">
        <f t="shared" si="5"/>
        <v>1</v>
      </c>
      <c r="F59" s="2"/>
      <c r="G59" s="2"/>
    </row>
    <row r="60" spans="1:7" x14ac:dyDescent="0.25">
      <c r="A60" s="10" t="s">
        <v>67</v>
      </c>
      <c r="B60" s="12">
        <v>450</v>
      </c>
      <c r="C60" s="5">
        <v>0</v>
      </c>
      <c r="D60" s="5">
        <f t="shared" si="4"/>
        <v>-450</v>
      </c>
      <c r="E60" s="6">
        <f t="shared" si="5"/>
        <v>0</v>
      </c>
      <c r="F60" s="2"/>
      <c r="G60" s="2"/>
    </row>
    <row r="61" spans="1:7" x14ac:dyDescent="0.25">
      <c r="A61" s="2"/>
      <c r="B61" s="5"/>
      <c r="C61" s="5"/>
      <c r="D61" s="5"/>
      <c r="E61" s="6" t="s">
        <v>30</v>
      </c>
      <c r="F61" s="2"/>
      <c r="G61" s="2"/>
    </row>
    <row r="62" spans="1:7" x14ac:dyDescent="0.25">
      <c r="A62" s="1" t="s">
        <v>45</v>
      </c>
      <c r="B62" s="8">
        <f>SUM(B23:B60)</f>
        <v>52960</v>
      </c>
      <c r="C62" s="8">
        <f>SUM(C23:C60)</f>
        <v>5566.61</v>
      </c>
      <c r="D62" s="8">
        <f>SUM(D23:D60)</f>
        <v>-47393.39</v>
      </c>
      <c r="E62" s="9">
        <f>SUM(C62/B62)</f>
        <v>0.10510970543806646</v>
      </c>
      <c r="F62" s="2"/>
      <c r="G62" s="2"/>
    </row>
    <row r="63" spans="1:7" x14ac:dyDescent="0.25">
      <c r="A63" s="2"/>
      <c r="B63" s="5"/>
      <c r="C63" s="5"/>
      <c r="D63" s="5"/>
      <c r="E63" s="7"/>
      <c r="F63" s="2"/>
      <c r="G63" s="2"/>
    </row>
    <row r="64" spans="1:7" x14ac:dyDescent="0.25">
      <c r="A64" s="1" t="s">
        <v>68</v>
      </c>
      <c r="B64" s="8">
        <f>SUM(B17)-(B62)</f>
        <v>-8350</v>
      </c>
      <c r="C64" s="8">
        <f>SUM(C17)-(C62)</f>
        <v>2327.4300000000003</v>
      </c>
      <c r="D64" s="8">
        <f>SUM(D17)-(D62)</f>
        <v>10677.43</v>
      </c>
      <c r="E64" s="7"/>
      <c r="F64" s="2"/>
      <c r="G64" s="2"/>
    </row>
    <row r="65" spans="1:7" x14ac:dyDescent="0.25">
      <c r="A65" s="2"/>
      <c r="B65" s="5"/>
      <c r="C65" s="5"/>
      <c r="D65" s="5"/>
      <c r="E65" s="7"/>
      <c r="F65" s="2"/>
      <c r="G65" s="2"/>
    </row>
    <row r="66" spans="1:7" x14ac:dyDescent="0.25">
      <c r="A66" s="1" t="s">
        <v>46</v>
      </c>
      <c r="B66" s="8" t="s">
        <v>47</v>
      </c>
      <c r="C66" s="8" t="s">
        <v>48</v>
      </c>
      <c r="D66" s="13" t="s">
        <v>200</v>
      </c>
      <c r="E66" s="8" t="s">
        <v>49</v>
      </c>
      <c r="F66" s="2"/>
      <c r="G66" s="2"/>
    </row>
    <row r="67" spans="1:7" x14ac:dyDescent="0.25">
      <c r="A67" s="2"/>
      <c r="B67" s="2"/>
      <c r="C67" s="2"/>
      <c r="E67" s="2"/>
      <c r="F67" s="5"/>
      <c r="G67" s="5"/>
    </row>
    <row r="68" spans="1:7" x14ac:dyDescent="0.25">
      <c r="A68" s="2" t="s">
        <v>50</v>
      </c>
      <c r="B68" s="5">
        <v>6802.15</v>
      </c>
      <c r="C68" s="5">
        <v>36658.089999999997</v>
      </c>
      <c r="D68" s="33">
        <v>2081.6</v>
      </c>
      <c r="E68" s="5">
        <f>SUM(B68:D68)</f>
        <v>45541.84</v>
      </c>
      <c r="F68" s="5"/>
      <c r="G68" s="5"/>
    </row>
    <row r="69" spans="1:7" x14ac:dyDescent="0.25">
      <c r="A69" s="2" t="s">
        <v>51</v>
      </c>
      <c r="B69" s="5">
        <v>6592.96</v>
      </c>
      <c r="C69" s="5">
        <v>36659.5</v>
      </c>
      <c r="D69" s="33">
        <v>2081.6</v>
      </c>
      <c r="E69" s="5">
        <f>SUM(B69:D69)</f>
        <v>45334.06</v>
      </c>
      <c r="F69" s="2"/>
      <c r="G69" s="2"/>
    </row>
    <row r="70" spans="1:7" x14ac:dyDescent="0.25">
      <c r="A70" s="2" t="s">
        <v>52</v>
      </c>
      <c r="B70" s="5">
        <v>7456.96</v>
      </c>
      <c r="C70" s="5">
        <v>36661.06</v>
      </c>
      <c r="D70" s="33">
        <v>2081.6</v>
      </c>
      <c r="E70" s="5">
        <f>SUM(B70:D70)</f>
        <v>46199.619999999995</v>
      </c>
      <c r="F70" s="2"/>
      <c r="G70" s="2"/>
    </row>
    <row r="71" spans="1:7" x14ac:dyDescent="0.25">
      <c r="A71" s="2" t="s">
        <v>53</v>
      </c>
      <c r="B71" s="5">
        <v>7561.73</v>
      </c>
      <c r="C71" s="5">
        <v>36662.57</v>
      </c>
      <c r="D71" s="33">
        <v>2081.6</v>
      </c>
      <c r="E71" s="5">
        <f>SUM(B71:D71)</f>
        <v>46305.9</v>
      </c>
      <c r="F71" s="2"/>
      <c r="G71" s="2"/>
    </row>
    <row r="72" spans="1:7" x14ac:dyDescent="0.25">
      <c r="A72" s="2" t="s">
        <v>54</v>
      </c>
      <c r="B72" s="5"/>
      <c r="C72" s="5"/>
      <c r="E72" s="5">
        <f t="shared" ref="E72:E79" si="6">SUM(B72:C72)</f>
        <v>0</v>
      </c>
      <c r="F72" s="2"/>
      <c r="G72" s="2"/>
    </row>
    <row r="73" spans="1:7" x14ac:dyDescent="0.25">
      <c r="A73" s="2" t="s">
        <v>55</v>
      </c>
      <c r="B73" s="5"/>
      <c r="C73" s="5"/>
      <c r="E73" s="5">
        <f t="shared" si="6"/>
        <v>0</v>
      </c>
      <c r="F73" s="2"/>
      <c r="G73" s="2"/>
    </row>
    <row r="74" spans="1:7" x14ac:dyDescent="0.25">
      <c r="A74" s="2" t="s">
        <v>56</v>
      </c>
      <c r="B74" s="5"/>
      <c r="C74" s="5"/>
      <c r="E74" s="5">
        <f t="shared" si="6"/>
        <v>0</v>
      </c>
      <c r="F74" s="2"/>
      <c r="G74" s="2"/>
    </row>
    <row r="75" spans="1:7" x14ac:dyDescent="0.25">
      <c r="A75" s="2" t="s">
        <v>57</v>
      </c>
      <c r="B75" s="5"/>
      <c r="C75" s="5"/>
      <c r="E75" s="5">
        <f t="shared" si="6"/>
        <v>0</v>
      </c>
      <c r="F75" s="2"/>
      <c r="G75" s="2"/>
    </row>
    <row r="76" spans="1:7" x14ac:dyDescent="0.25">
      <c r="A76" s="2" t="s">
        <v>58</v>
      </c>
      <c r="B76" s="5"/>
      <c r="C76" s="5"/>
      <c r="E76" s="5">
        <f t="shared" si="6"/>
        <v>0</v>
      </c>
      <c r="F76" s="2"/>
      <c r="G76" s="2"/>
    </row>
    <row r="77" spans="1:7" x14ac:dyDescent="0.25">
      <c r="A77" s="2" t="s">
        <v>59</v>
      </c>
      <c r="B77" s="5"/>
      <c r="C77" s="5"/>
      <c r="E77" s="5">
        <f t="shared" si="6"/>
        <v>0</v>
      </c>
      <c r="F77" s="2"/>
      <c r="G77" s="2"/>
    </row>
    <row r="78" spans="1:7" x14ac:dyDescent="0.25">
      <c r="A78" s="2" t="s">
        <v>60</v>
      </c>
      <c r="B78" s="5"/>
      <c r="C78" s="5"/>
      <c r="E78" s="5">
        <f t="shared" si="6"/>
        <v>0</v>
      </c>
      <c r="F78" s="2"/>
      <c r="G78" s="2"/>
    </row>
    <row r="79" spans="1:7" x14ac:dyDescent="0.25">
      <c r="A79" s="2" t="s">
        <v>61</v>
      </c>
      <c r="B79" s="5"/>
      <c r="C79" s="5"/>
      <c r="E79" s="5">
        <f t="shared" si="6"/>
        <v>0</v>
      </c>
    </row>
    <row r="81" spans="1:2" x14ac:dyDescent="0.25">
      <c r="A81" s="1" t="s">
        <v>198</v>
      </c>
      <c r="B81" s="2"/>
    </row>
    <row r="82" spans="1:2" x14ac:dyDescent="0.25">
      <c r="A82" s="2" t="s">
        <v>47</v>
      </c>
      <c r="B82" s="5">
        <v>7640.34</v>
      </c>
    </row>
    <row r="83" spans="1:2" x14ac:dyDescent="0.25">
      <c r="A83" s="2" t="s">
        <v>199</v>
      </c>
      <c r="B83" s="5">
        <v>36656.53</v>
      </c>
    </row>
    <row r="84" spans="1:2" x14ac:dyDescent="0.25">
      <c r="A84" s="2" t="s">
        <v>200</v>
      </c>
      <c r="B84" s="5">
        <v>81.599999999999994</v>
      </c>
    </row>
    <row r="85" spans="1:2" x14ac:dyDescent="0.25">
      <c r="A85" s="2"/>
      <c r="B85" s="5"/>
    </row>
    <row r="86" spans="1:2" x14ac:dyDescent="0.25">
      <c r="A86" s="1" t="s">
        <v>201</v>
      </c>
      <c r="B86" s="5">
        <f>SUM(B82:B84)</f>
        <v>44378.469999999994</v>
      </c>
    </row>
    <row r="87" spans="1:2" x14ac:dyDescent="0.25">
      <c r="A87" s="2"/>
      <c r="B87" s="5"/>
    </row>
    <row r="88" spans="1:2" x14ac:dyDescent="0.25">
      <c r="A88" s="1" t="s">
        <v>202</v>
      </c>
      <c r="B88" s="5">
        <f>B86+B64</f>
        <v>36028.469999999994</v>
      </c>
    </row>
    <row r="89" spans="1:2" x14ac:dyDescent="0.25">
      <c r="A89" s="2"/>
      <c r="B89" s="5"/>
    </row>
    <row r="90" spans="1:2" x14ac:dyDescent="0.25">
      <c r="A90" s="1" t="s">
        <v>203</v>
      </c>
      <c r="B90" s="5">
        <v>-25000</v>
      </c>
    </row>
    <row r="91" spans="1:2" x14ac:dyDescent="0.25">
      <c r="A91" s="2"/>
      <c r="B91" s="5"/>
    </row>
    <row r="92" spans="1:2" x14ac:dyDescent="0.25">
      <c r="A92" s="1" t="s">
        <v>204</v>
      </c>
      <c r="B92" s="5">
        <f>B88+B90</f>
        <v>11028.469999999994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2438-B090-40B6-BA14-CF678E9F65FD}">
  <dimension ref="A1:E71"/>
  <sheetViews>
    <sheetView topLeftCell="A10" workbookViewId="0">
      <selection activeCell="B30" sqref="B30"/>
    </sheetView>
  </sheetViews>
  <sheetFormatPr defaultRowHeight="15" x14ac:dyDescent="0.25"/>
  <cols>
    <col min="1" max="1" width="20.5703125" customWidth="1"/>
    <col min="2" max="2" width="13.5703125" customWidth="1"/>
  </cols>
  <sheetData>
    <row r="1" spans="1:3" x14ac:dyDescent="0.25">
      <c r="A1" s="13" t="s">
        <v>189</v>
      </c>
      <c r="B1" s="27"/>
      <c r="C1" s="14"/>
    </row>
    <row r="2" spans="1:3" x14ac:dyDescent="0.25">
      <c r="A2" s="32"/>
      <c r="B2" s="27"/>
      <c r="C2" s="14"/>
    </row>
    <row r="3" spans="1:3" x14ac:dyDescent="0.25">
      <c r="A3" s="13" t="s">
        <v>252</v>
      </c>
      <c r="B3" s="29">
        <v>6592.96</v>
      </c>
      <c r="C3" s="14"/>
    </row>
    <row r="4" spans="1:3" x14ac:dyDescent="0.25">
      <c r="A4" s="14"/>
      <c r="B4" s="27"/>
      <c r="C4" s="14"/>
    </row>
    <row r="5" spans="1:3" x14ac:dyDescent="0.25">
      <c r="A5" s="30" t="s">
        <v>205</v>
      </c>
      <c r="B5" s="30" t="s">
        <v>188</v>
      </c>
      <c r="C5" s="30" t="s">
        <v>193</v>
      </c>
    </row>
    <row r="7" spans="1:3" x14ac:dyDescent="0.25">
      <c r="A7" s="13" t="s">
        <v>190</v>
      </c>
      <c r="B7" s="27"/>
      <c r="C7" s="14"/>
    </row>
    <row r="8" spans="1:3" x14ac:dyDescent="0.25">
      <c r="A8" s="34">
        <v>44987</v>
      </c>
      <c r="B8" s="27">
        <v>768</v>
      </c>
      <c r="C8" s="14" t="s">
        <v>244</v>
      </c>
    </row>
    <row r="9" spans="1:3" x14ac:dyDescent="0.25">
      <c r="C9" s="14" t="s">
        <v>245</v>
      </c>
    </row>
    <row r="10" spans="1:3" x14ac:dyDescent="0.25">
      <c r="A10" s="31">
        <v>44993</v>
      </c>
      <c r="B10" s="27">
        <v>352</v>
      </c>
      <c r="C10" s="14" t="s">
        <v>249</v>
      </c>
    </row>
    <row r="11" spans="1:3" x14ac:dyDescent="0.25">
      <c r="A11" s="31">
        <v>45001</v>
      </c>
      <c r="B11" s="27">
        <v>583</v>
      </c>
      <c r="C11" s="14" t="s">
        <v>247</v>
      </c>
    </row>
    <row r="12" spans="1:3" x14ac:dyDescent="0.25">
      <c r="A12" s="31">
        <v>45008</v>
      </c>
      <c r="B12" s="27">
        <v>180</v>
      </c>
      <c r="C12" s="14" t="s">
        <v>246</v>
      </c>
    </row>
    <row r="13" spans="1:3" x14ac:dyDescent="0.25">
      <c r="A13" s="14"/>
      <c r="B13" s="27"/>
      <c r="C13" s="14">
        <f>1.56+1.41+1.56+1.51</f>
        <v>6.0399999999999991</v>
      </c>
    </row>
    <row r="14" spans="1:3" x14ac:dyDescent="0.25">
      <c r="A14" s="13" t="s">
        <v>191</v>
      </c>
      <c r="B14" s="29">
        <f>SUM(B8:B13)</f>
        <v>1883</v>
      </c>
      <c r="C14" s="14"/>
    </row>
    <row r="15" spans="1:3" x14ac:dyDescent="0.25">
      <c r="A15" s="14"/>
      <c r="B15" s="27"/>
      <c r="C15" s="14"/>
    </row>
    <row r="16" spans="1:3" x14ac:dyDescent="0.25">
      <c r="A16" s="13" t="s">
        <v>206</v>
      </c>
      <c r="B16" s="29"/>
      <c r="C16" s="13"/>
    </row>
    <row r="17" spans="1:3" x14ac:dyDescent="0.25">
      <c r="A17" s="31">
        <v>44991</v>
      </c>
      <c r="B17" s="27">
        <v>162.25</v>
      </c>
      <c r="C17" s="14" t="s">
        <v>238</v>
      </c>
    </row>
    <row r="18" spans="1:3" x14ac:dyDescent="0.25">
      <c r="A18" s="31">
        <v>44998</v>
      </c>
      <c r="B18" s="27">
        <v>35.85</v>
      </c>
      <c r="C18" s="14" t="s">
        <v>239</v>
      </c>
    </row>
    <row r="19" spans="1:3" x14ac:dyDescent="0.25">
      <c r="A19" s="31">
        <v>45005</v>
      </c>
      <c r="B19" s="27">
        <v>196.77</v>
      </c>
      <c r="C19" s="14" t="s">
        <v>240</v>
      </c>
    </row>
    <row r="20" spans="1:3" x14ac:dyDescent="0.25">
      <c r="A20" s="31">
        <v>45012</v>
      </c>
      <c r="B20" s="27">
        <v>138.5</v>
      </c>
      <c r="C20" s="14" t="s">
        <v>241</v>
      </c>
    </row>
    <row r="21" spans="1:3" x14ac:dyDescent="0.25">
      <c r="A21" s="31">
        <v>45014</v>
      </c>
      <c r="B21" s="27">
        <v>378</v>
      </c>
      <c r="C21" s="14" t="s">
        <v>242</v>
      </c>
    </row>
    <row r="22" spans="1:3" x14ac:dyDescent="0.25">
      <c r="A22" s="31">
        <v>45016</v>
      </c>
      <c r="B22" s="27">
        <v>107.63</v>
      </c>
      <c r="C22" s="14" t="s">
        <v>243</v>
      </c>
    </row>
    <row r="23" spans="1:3" x14ac:dyDescent="0.25">
      <c r="A23" s="36"/>
      <c r="B23" s="27"/>
      <c r="C23" s="14"/>
    </row>
    <row r="24" spans="1:3" x14ac:dyDescent="0.25">
      <c r="A24" s="31"/>
      <c r="B24" s="27"/>
      <c r="C24" s="14"/>
    </row>
    <row r="25" spans="1:3" x14ac:dyDescent="0.25">
      <c r="A25" s="31"/>
      <c r="B25" s="27"/>
      <c r="C25" s="14"/>
    </row>
    <row r="26" spans="1:3" x14ac:dyDescent="0.25">
      <c r="A26" s="31"/>
      <c r="B26" s="27"/>
      <c r="C26" s="14"/>
    </row>
    <row r="27" spans="1:3" x14ac:dyDescent="0.25">
      <c r="A27" s="31"/>
      <c r="B27" s="27"/>
      <c r="C27" s="14"/>
    </row>
    <row r="28" spans="1:3" x14ac:dyDescent="0.25">
      <c r="A28" s="13" t="s">
        <v>194</v>
      </c>
      <c r="B28" s="29">
        <f>SUM(B17:B27)</f>
        <v>1019</v>
      </c>
      <c r="C28" s="14"/>
    </row>
    <row r="29" spans="1:3" x14ac:dyDescent="0.25">
      <c r="A29" s="14"/>
      <c r="B29" s="27"/>
      <c r="C29" s="14"/>
    </row>
    <row r="30" spans="1:3" x14ac:dyDescent="0.25">
      <c r="A30" s="13" t="s">
        <v>250</v>
      </c>
      <c r="B30" s="29">
        <f>SUM(B3)+(B14)-(B28)</f>
        <v>7456.9599999999991</v>
      </c>
      <c r="C30" s="14"/>
    </row>
    <row r="70" spans="2:5" x14ac:dyDescent="0.25">
      <c r="E70" t="b">
        <f>A3=SUM(B70:D70)</f>
        <v>0</v>
      </c>
    </row>
    <row r="71" spans="2:5" x14ac:dyDescent="0.25">
      <c r="B71">
        <v>7561.73</v>
      </c>
      <c r="C71">
        <v>36662.57</v>
      </c>
      <c r="D71" s="33">
        <v>2081.6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910E-B2B4-4862-A09A-FA6BF1FA5FB8}">
  <dimension ref="A1:E71"/>
  <sheetViews>
    <sheetView topLeftCell="A43" workbookViewId="0">
      <selection sqref="A1:C30"/>
    </sheetView>
  </sheetViews>
  <sheetFormatPr defaultRowHeight="15" x14ac:dyDescent="0.25"/>
  <cols>
    <col min="1" max="1" width="21" customWidth="1"/>
    <col min="2" max="2" width="12.42578125" customWidth="1"/>
  </cols>
  <sheetData>
    <row r="1" spans="1:3" x14ac:dyDescent="0.25">
      <c r="A1" s="13" t="s">
        <v>197</v>
      </c>
      <c r="B1" s="27"/>
      <c r="C1" s="14"/>
    </row>
    <row r="2" spans="1:3" x14ac:dyDescent="0.25">
      <c r="A2" s="32">
        <v>45017</v>
      </c>
      <c r="B2" s="27"/>
      <c r="C2" s="14"/>
    </row>
    <row r="3" spans="1:3" x14ac:dyDescent="0.25">
      <c r="A3" s="13" t="s">
        <v>251</v>
      </c>
      <c r="B3" s="29">
        <v>36659.5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>
        <v>45016</v>
      </c>
      <c r="B6" s="27">
        <v>1.56</v>
      </c>
      <c r="C6" s="32" t="s">
        <v>221</v>
      </c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1.56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3" spans="1:3" x14ac:dyDescent="0.25">
      <c r="C13">
        <f>1.56+1.41+1.56+1.51</f>
        <v>6.0399999999999991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250</v>
      </c>
      <c r="B23" s="29">
        <f>(B3+B10)-B21</f>
        <v>36661.06</v>
      </c>
      <c r="C23" s="14"/>
    </row>
    <row r="70" spans="2:5" x14ac:dyDescent="0.25">
      <c r="E70" t="b">
        <f>A3=SUM(B70:D70)</f>
        <v>0</v>
      </c>
    </row>
    <row r="71" spans="2:5" x14ac:dyDescent="0.25">
      <c r="B71">
        <v>7561.73</v>
      </c>
      <c r="C71">
        <v>36662.57</v>
      </c>
      <c r="D71" s="33">
        <v>2081.6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92FF-E480-4364-93A8-E1299EDD7B91}">
  <dimension ref="A1:D71"/>
  <sheetViews>
    <sheetView workbookViewId="0">
      <selection sqref="A1:C23"/>
    </sheetView>
  </sheetViews>
  <sheetFormatPr defaultRowHeight="15" x14ac:dyDescent="0.25"/>
  <cols>
    <col min="1" max="1" width="21.42578125" customWidth="1"/>
  </cols>
  <sheetData>
    <row r="1" spans="1:3" x14ac:dyDescent="0.25">
      <c r="A1" s="13" t="s">
        <v>222</v>
      </c>
      <c r="B1" s="27"/>
      <c r="C1" s="14"/>
    </row>
    <row r="2" spans="1:3" x14ac:dyDescent="0.25">
      <c r="A2" s="32">
        <v>45017</v>
      </c>
      <c r="B2" s="27"/>
      <c r="C2" s="14"/>
    </row>
    <row r="3" spans="1:3" x14ac:dyDescent="0.25">
      <c r="A3" s="13" t="s">
        <v>251</v>
      </c>
      <c r="B3" s="29">
        <v>2081.6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/>
      <c r="B6" s="27"/>
      <c r="C6" s="32"/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0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250</v>
      </c>
      <c r="B23" s="29">
        <f>(B3+B10)-B21</f>
        <v>2081.6</v>
      </c>
      <c r="C23" s="14"/>
    </row>
    <row r="71" spans="4:4" x14ac:dyDescent="0.25">
      <c r="D71" s="33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69F0-11D8-430D-8293-C57BA8D372D3}">
  <dimension ref="A1:C30"/>
  <sheetViews>
    <sheetView topLeftCell="A7" workbookViewId="0">
      <selection activeCell="G14" sqref="G14"/>
    </sheetView>
  </sheetViews>
  <sheetFormatPr defaultRowHeight="15" x14ac:dyDescent="0.25"/>
  <cols>
    <col min="1" max="1" width="23.5703125" customWidth="1"/>
    <col min="2" max="2" width="13.7109375" customWidth="1"/>
    <col min="3" max="3" width="13.140625" customWidth="1"/>
  </cols>
  <sheetData>
    <row r="1" spans="1:3" x14ac:dyDescent="0.25">
      <c r="A1" s="13" t="s">
        <v>189</v>
      </c>
      <c r="B1" s="27"/>
      <c r="C1" s="14"/>
    </row>
    <row r="2" spans="1:3" x14ac:dyDescent="0.25">
      <c r="A2" s="32"/>
      <c r="B2" s="27"/>
      <c r="C2" s="14"/>
    </row>
    <row r="3" spans="1:3" x14ac:dyDescent="0.25">
      <c r="A3" s="13" t="s">
        <v>253</v>
      </c>
      <c r="B3" s="29">
        <v>7456.96</v>
      </c>
      <c r="C3" s="14"/>
    </row>
    <row r="4" spans="1:3" x14ac:dyDescent="0.25">
      <c r="A4" s="14"/>
      <c r="B4" s="27"/>
      <c r="C4" s="14"/>
    </row>
    <row r="5" spans="1:3" x14ac:dyDescent="0.25">
      <c r="A5" s="30" t="s">
        <v>205</v>
      </c>
      <c r="B5" s="30" t="s">
        <v>188</v>
      </c>
      <c r="C5" s="30" t="s">
        <v>193</v>
      </c>
    </row>
    <row r="7" spans="1:3" x14ac:dyDescent="0.25">
      <c r="A7" s="13" t="s">
        <v>190</v>
      </c>
      <c r="B7" s="27"/>
      <c r="C7" s="14"/>
    </row>
    <row r="8" spans="1:3" x14ac:dyDescent="0.25">
      <c r="A8" s="34">
        <v>45029</v>
      </c>
      <c r="B8" s="27">
        <v>525</v>
      </c>
      <c r="C8" s="14" t="s">
        <v>256</v>
      </c>
    </row>
    <row r="9" spans="1:3" x14ac:dyDescent="0.25">
      <c r="A9" s="34">
        <v>45036</v>
      </c>
      <c r="B9" s="37">
        <v>525</v>
      </c>
      <c r="C9" s="14" t="s">
        <v>258</v>
      </c>
    </row>
    <row r="10" spans="1:3" x14ac:dyDescent="0.25">
      <c r="A10" s="31"/>
      <c r="B10" s="27"/>
      <c r="C10" s="14"/>
    </row>
    <row r="11" spans="1:3" x14ac:dyDescent="0.25">
      <c r="A11" s="31"/>
      <c r="B11" s="27"/>
      <c r="C11" s="14"/>
    </row>
    <row r="12" spans="1:3" x14ac:dyDescent="0.25">
      <c r="A12" s="31"/>
      <c r="B12" s="27"/>
      <c r="C12" s="14"/>
    </row>
    <row r="13" spans="1:3" x14ac:dyDescent="0.25">
      <c r="A13" s="14"/>
      <c r="B13" s="27"/>
      <c r="C13" s="14"/>
    </row>
    <row r="14" spans="1:3" x14ac:dyDescent="0.25">
      <c r="A14" s="13" t="s">
        <v>191</v>
      </c>
      <c r="B14" s="29">
        <f>SUM(B8:B13)</f>
        <v>1050</v>
      </c>
      <c r="C14" s="14"/>
    </row>
    <row r="15" spans="1:3" x14ac:dyDescent="0.25">
      <c r="A15" s="14"/>
      <c r="B15" s="27"/>
      <c r="C15" s="14"/>
    </row>
    <row r="16" spans="1:3" x14ac:dyDescent="0.25">
      <c r="A16" s="13" t="s">
        <v>206</v>
      </c>
      <c r="B16" s="29"/>
      <c r="C16" s="13"/>
    </row>
    <row r="17" spans="1:3" x14ac:dyDescent="0.25">
      <c r="A17" s="31">
        <v>45019</v>
      </c>
      <c r="B17" s="27">
        <v>24</v>
      </c>
      <c r="C17" s="14" t="s">
        <v>254</v>
      </c>
    </row>
    <row r="18" spans="1:3" x14ac:dyDescent="0.25">
      <c r="A18" s="31">
        <v>45026</v>
      </c>
      <c r="B18" s="27">
        <v>87.65</v>
      </c>
      <c r="C18" s="14" t="s">
        <v>255</v>
      </c>
    </row>
    <row r="19" spans="1:3" x14ac:dyDescent="0.25">
      <c r="A19" s="31">
        <v>45033</v>
      </c>
      <c r="B19" s="27">
        <v>366.31</v>
      </c>
      <c r="C19" s="14" t="s">
        <v>257</v>
      </c>
    </row>
    <row r="20" spans="1:3" x14ac:dyDescent="0.25">
      <c r="A20" s="31">
        <v>45037</v>
      </c>
      <c r="B20" s="27">
        <v>136</v>
      </c>
      <c r="C20" s="14" t="s">
        <v>259</v>
      </c>
    </row>
    <row r="21" spans="1:3" x14ac:dyDescent="0.25">
      <c r="A21" s="31">
        <v>45040</v>
      </c>
      <c r="B21" s="27">
        <v>131.27000000000001</v>
      </c>
      <c r="C21" s="14" t="s">
        <v>260</v>
      </c>
    </row>
    <row r="22" spans="1:3" x14ac:dyDescent="0.25">
      <c r="A22" s="31">
        <v>45042</v>
      </c>
      <c r="B22" s="27">
        <v>100</v>
      </c>
      <c r="C22" s="14" t="s">
        <v>262</v>
      </c>
    </row>
    <row r="23" spans="1:3" x14ac:dyDescent="0.25">
      <c r="A23" s="31">
        <v>45043</v>
      </c>
      <c r="B23" s="27">
        <v>100</v>
      </c>
      <c r="C23" s="14" t="s">
        <v>261</v>
      </c>
    </row>
    <row r="24" spans="1:3" x14ac:dyDescent="0.25">
      <c r="A24" s="31"/>
      <c r="B24" s="27"/>
      <c r="C24" s="14"/>
    </row>
    <row r="25" spans="1:3" x14ac:dyDescent="0.25">
      <c r="A25" s="31"/>
      <c r="B25" s="27"/>
      <c r="C25" s="14"/>
    </row>
    <row r="26" spans="1:3" x14ac:dyDescent="0.25">
      <c r="A26" s="31"/>
      <c r="B26" s="27"/>
      <c r="C26" s="14"/>
    </row>
    <row r="27" spans="1:3" x14ac:dyDescent="0.25">
      <c r="A27" s="31"/>
      <c r="B27" s="27"/>
      <c r="C27" s="14"/>
    </row>
    <row r="28" spans="1:3" x14ac:dyDescent="0.25">
      <c r="A28" s="13" t="s">
        <v>194</v>
      </c>
      <c r="B28" s="29">
        <f>SUM(B17:B27)</f>
        <v>945.23</v>
      </c>
      <c r="C28" s="14"/>
    </row>
    <row r="29" spans="1:3" x14ac:dyDescent="0.25">
      <c r="A29" s="14"/>
      <c r="B29" s="27"/>
      <c r="C29" s="14"/>
    </row>
    <row r="30" spans="1:3" x14ac:dyDescent="0.25">
      <c r="A30" s="13" t="s">
        <v>250</v>
      </c>
      <c r="B30" s="29">
        <f>SUM(B3)+(B14)-(B28)</f>
        <v>7561.73</v>
      </c>
      <c r="C30" s="14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B898-202E-4D5D-BED5-2835ABAE9A79}">
  <dimension ref="A1:C23"/>
  <sheetViews>
    <sheetView workbookViewId="0">
      <selection activeCell="D8" sqref="D8"/>
    </sheetView>
  </sheetViews>
  <sheetFormatPr defaultRowHeight="15" x14ac:dyDescent="0.25"/>
  <cols>
    <col min="1" max="1" width="21" customWidth="1"/>
    <col min="2" max="2" width="12.7109375" customWidth="1"/>
  </cols>
  <sheetData>
    <row r="1" spans="1:3" x14ac:dyDescent="0.25">
      <c r="A1" s="13" t="s">
        <v>197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250</v>
      </c>
      <c r="B3" s="29">
        <v>36661.06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>
        <v>45046</v>
      </c>
      <c r="B6" s="27">
        <v>1.51</v>
      </c>
      <c r="C6" s="32" t="s">
        <v>221</v>
      </c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1.51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264</v>
      </c>
      <c r="B23" s="29">
        <f>(B3+B10)-B21</f>
        <v>36662.57</v>
      </c>
      <c r="C23" s="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A1BB9-F07D-42EA-A524-E6F71C77F688}">
  <dimension ref="A1:C23"/>
  <sheetViews>
    <sheetView workbookViewId="0">
      <selection activeCell="B23" sqref="B23"/>
    </sheetView>
  </sheetViews>
  <sheetFormatPr defaultRowHeight="15" x14ac:dyDescent="0.25"/>
  <cols>
    <col min="1" max="1" width="22.5703125" customWidth="1"/>
    <col min="2" max="2" width="11.42578125" customWidth="1"/>
  </cols>
  <sheetData>
    <row r="1" spans="1:3" x14ac:dyDescent="0.25">
      <c r="A1" s="13" t="s">
        <v>222</v>
      </c>
      <c r="B1" s="27"/>
      <c r="C1" s="14"/>
    </row>
    <row r="2" spans="1:3" x14ac:dyDescent="0.25">
      <c r="A2" s="32"/>
      <c r="B2" s="27"/>
      <c r="C2" s="14"/>
    </row>
    <row r="3" spans="1:3" x14ac:dyDescent="0.25">
      <c r="A3" s="13" t="s">
        <v>265</v>
      </c>
      <c r="B3" s="29">
        <v>2081.6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/>
      <c r="B6" s="27"/>
      <c r="C6" s="32"/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0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264</v>
      </c>
      <c r="B23" s="29">
        <f>(B3+B10)-B21</f>
        <v>2081.6</v>
      </c>
      <c r="C2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0D55-5AF4-4A36-AB4A-85CB09870459}">
  <dimension ref="A1:I71"/>
  <sheetViews>
    <sheetView tabSelected="1" workbookViewId="0">
      <selection activeCell="G15" sqref="G15"/>
    </sheetView>
  </sheetViews>
  <sheetFormatPr defaultRowHeight="15" x14ac:dyDescent="0.25"/>
  <cols>
    <col min="1" max="1" width="18.85546875" customWidth="1"/>
    <col min="2" max="2" width="16" customWidth="1"/>
    <col min="3" max="3" width="15.42578125" customWidth="1"/>
    <col min="4" max="4" width="17.42578125" customWidth="1"/>
    <col min="5" max="5" width="13.85546875" customWidth="1"/>
  </cols>
  <sheetData>
    <row r="1" spans="1:9" x14ac:dyDescent="0.25">
      <c r="A1" s="13" t="s">
        <v>182</v>
      </c>
      <c r="B1" s="14"/>
      <c r="C1" s="14"/>
      <c r="D1" s="14"/>
      <c r="E1" s="14"/>
      <c r="F1" s="14"/>
      <c r="G1" s="14"/>
      <c r="H1" s="14"/>
      <c r="I1" s="14"/>
    </row>
    <row r="2" spans="1:9" x14ac:dyDescent="0.25">
      <c r="A2" s="35" t="s">
        <v>263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4"/>
      <c r="B3" s="25">
        <v>175</v>
      </c>
      <c r="C3" s="25">
        <v>175</v>
      </c>
      <c r="D3" s="25">
        <v>175</v>
      </c>
      <c r="E3" s="25">
        <v>175</v>
      </c>
      <c r="F3" s="13"/>
      <c r="G3" s="14"/>
      <c r="H3" s="13"/>
      <c r="I3" s="14"/>
    </row>
    <row r="4" spans="1:9" x14ac:dyDescent="0.25">
      <c r="A4" s="14"/>
      <c r="B4" s="18" t="s">
        <v>161</v>
      </c>
      <c r="C4" s="18" t="s">
        <v>161</v>
      </c>
      <c r="D4" s="18" t="s">
        <v>162</v>
      </c>
      <c r="E4" s="18" t="s">
        <v>162</v>
      </c>
      <c r="F4" s="14"/>
      <c r="G4" s="13"/>
      <c r="H4" s="13"/>
      <c r="I4" s="14"/>
    </row>
    <row r="5" spans="1:9" x14ac:dyDescent="0.25">
      <c r="A5" s="14"/>
      <c r="B5" s="18" t="s">
        <v>163</v>
      </c>
      <c r="C5" s="18" t="s">
        <v>164</v>
      </c>
      <c r="D5" s="18" t="s">
        <v>165</v>
      </c>
      <c r="E5" s="18" t="s">
        <v>166</v>
      </c>
      <c r="F5" s="14"/>
      <c r="G5" s="13"/>
      <c r="H5" s="13"/>
      <c r="I5" s="13"/>
    </row>
    <row r="6" spans="1:9" x14ac:dyDescent="0.25">
      <c r="A6" s="14"/>
      <c r="B6" s="18" t="s">
        <v>183</v>
      </c>
      <c r="C6" s="18" t="s">
        <v>184</v>
      </c>
      <c r="D6" s="18" t="s">
        <v>185</v>
      </c>
      <c r="E6" s="18" t="s">
        <v>186</v>
      </c>
      <c r="F6" s="14"/>
      <c r="G6" s="13"/>
      <c r="H6" s="14"/>
      <c r="I6" s="13"/>
    </row>
    <row r="7" spans="1:9" x14ac:dyDescent="0.25">
      <c r="A7" s="2" t="s">
        <v>167</v>
      </c>
      <c r="B7" s="17"/>
      <c r="C7" s="17"/>
      <c r="D7" s="17"/>
      <c r="E7" s="17"/>
      <c r="F7" s="14"/>
      <c r="G7" s="14"/>
      <c r="H7" s="14"/>
      <c r="I7" s="25"/>
    </row>
    <row r="8" spans="1:9" x14ac:dyDescent="0.25">
      <c r="A8" s="2" t="s">
        <v>187</v>
      </c>
      <c r="B8" s="17">
        <v>175</v>
      </c>
      <c r="C8" s="17">
        <v>175</v>
      </c>
      <c r="D8" s="17"/>
      <c r="E8" s="17"/>
      <c r="F8" s="14"/>
      <c r="G8" s="25"/>
      <c r="H8" s="14"/>
      <c r="I8" s="14"/>
    </row>
    <row r="9" spans="1:9" x14ac:dyDescent="0.25">
      <c r="A9" s="2" t="s">
        <v>168</v>
      </c>
      <c r="B9" s="17">
        <v>175</v>
      </c>
      <c r="C9" s="17">
        <v>175</v>
      </c>
      <c r="D9" s="17"/>
      <c r="E9" s="17"/>
      <c r="F9" s="14"/>
      <c r="G9" s="25"/>
      <c r="H9" s="14"/>
      <c r="I9" s="14"/>
    </row>
    <row r="10" spans="1:9" x14ac:dyDescent="0.25">
      <c r="A10" s="2" t="s">
        <v>169</v>
      </c>
      <c r="B10" s="17">
        <v>175</v>
      </c>
      <c r="C10" s="17">
        <v>175</v>
      </c>
      <c r="D10" s="17"/>
      <c r="E10" s="17"/>
      <c r="F10" s="14"/>
      <c r="G10" s="25"/>
      <c r="H10" s="14"/>
      <c r="I10" s="14"/>
    </row>
    <row r="11" spans="1:9" x14ac:dyDescent="0.25">
      <c r="A11" s="2" t="s">
        <v>176</v>
      </c>
      <c r="B11" s="17"/>
      <c r="C11" s="17"/>
      <c r="D11" s="17"/>
      <c r="E11" s="17"/>
      <c r="F11" s="14" t="s">
        <v>267</v>
      </c>
      <c r="G11" s="14"/>
      <c r="H11" s="14"/>
      <c r="I11" s="14"/>
    </row>
    <row r="12" spans="1:9" x14ac:dyDescent="0.25">
      <c r="A12" s="2" t="s">
        <v>181</v>
      </c>
      <c r="B12" s="17"/>
      <c r="C12" s="17"/>
      <c r="D12" s="17"/>
      <c r="E12" s="17"/>
      <c r="F12" s="14"/>
      <c r="G12" s="14"/>
      <c r="H12" s="14"/>
      <c r="I12" s="25"/>
    </row>
    <row r="13" spans="1:9" x14ac:dyDescent="0.25">
      <c r="A13" s="2" t="s">
        <v>170</v>
      </c>
      <c r="B13" s="17">
        <v>175</v>
      </c>
      <c r="C13" s="17">
        <v>175</v>
      </c>
      <c r="D13" s="17"/>
      <c r="E13" s="17"/>
      <c r="F13" s="14"/>
      <c r="G13" s="25"/>
      <c r="H13" s="14"/>
      <c r="I13" s="14"/>
    </row>
    <row r="14" spans="1:9" x14ac:dyDescent="0.25">
      <c r="A14" s="2" t="s">
        <v>171</v>
      </c>
      <c r="B14" s="17">
        <v>175</v>
      </c>
      <c r="C14" s="17">
        <v>175</v>
      </c>
      <c r="D14" s="17"/>
      <c r="E14" s="17"/>
      <c r="F14" s="14"/>
      <c r="G14" s="25"/>
      <c r="H14" s="14"/>
      <c r="I14" s="14"/>
    </row>
    <row r="15" spans="1:9" x14ac:dyDescent="0.25">
      <c r="A15" s="2" t="s">
        <v>172</v>
      </c>
      <c r="B15" s="17">
        <v>175</v>
      </c>
      <c r="C15" s="17"/>
      <c r="D15" s="17"/>
      <c r="E15" s="17"/>
      <c r="F15" s="14"/>
      <c r="G15" s="25"/>
      <c r="H15" s="14"/>
      <c r="I15" s="14"/>
    </row>
    <row r="16" spans="1:9" x14ac:dyDescent="0.25">
      <c r="A16" s="2" t="s">
        <v>173</v>
      </c>
      <c r="B16" s="17"/>
      <c r="C16" s="17"/>
      <c r="D16" s="17"/>
      <c r="E16" s="17"/>
      <c r="F16" s="14"/>
      <c r="G16" s="14"/>
      <c r="H16" s="14"/>
      <c r="I16" s="14"/>
    </row>
    <row r="17" spans="1:9" x14ac:dyDescent="0.25">
      <c r="A17" s="2" t="s">
        <v>174</v>
      </c>
      <c r="B17" s="17"/>
      <c r="C17" s="17"/>
      <c r="D17" s="17"/>
      <c r="E17" s="17"/>
      <c r="F17" s="14"/>
      <c r="G17" s="25"/>
      <c r="H17" s="14"/>
      <c r="I17" s="14"/>
    </row>
    <row r="18" spans="1:9" x14ac:dyDescent="0.25">
      <c r="A18" s="14" t="s">
        <v>175</v>
      </c>
      <c r="B18" s="17">
        <v>175</v>
      </c>
      <c r="C18" s="17"/>
      <c r="D18" s="17"/>
      <c r="E18" s="17"/>
      <c r="F18" s="14" t="s">
        <v>266</v>
      </c>
      <c r="G18" s="14"/>
      <c r="H18" s="14"/>
      <c r="I18" s="14"/>
    </row>
    <row r="19" spans="1:9" x14ac:dyDescent="0.25">
      <c r="A19" s="2" t="s">
        <v>177</v>
      </c>
      <c r="B19" s="17">
        <v>175</v>
      </c>
      <c r="C19" s="17"/>
      <c r="D19" s="17"/>
      <c r="E19" s="17"/>
      <c r="F19" s="14"/>
      <c r="G19" s="14"/>
      <c r="H19" s="14"/>
      <c r="I19" s="25"/>
    </row>
    <row r="20" spans="1:9" x14ac:dyDescent="0.25">
      <c r="A20" s="2" t="s">
        <v>178</v>
      </c>
      <c r="B20" s="17"/>
      <c r="C20" s="17"/>
      <c r="D20" s="17"/>
      <c r="E20" s="17"/>
      <c r="F20" s="14"/>
      <c r="G20" s="25"/>
      <c r="H20" s="14"/>
      <c r="I20" s="14"/>
    </row>
    <row r="21" spans="1:9" x14ac:dyDescent="0.25">
      <c r="A21" s="2" t="s">
        <v>179</v>
      </c>
      <c r="B21" s="17">
        <v>175</v>
      </c>
      <c r="C21" s="17"/>
      <c r="D21" s="17"/>
      <c r="E21" s="17"/>
      <c r="F21" s="14"/>
      <c r="G21" s="25"/>
      <c r="H21" s="14"/>
      <c r="I21" s="14"/>
    </row>
    <row r="22" spans="1:9" x14ac:dyDescent="0.25">
      <c r="A22" s="2" t="s">
        <v>180</v>
      </c>
      <c r="B22" s="17">
        <v>175</v>
      </c>
      <c r="C22" s="17"/>
      <c r="D22" s="17"/>
      <c r="E22" s="17"/>
      <c r="F22" s="14" t="s">
        <v>248</v>
      </c>
      <c r="G22" s="25"/>
      <c r="H22" s="14"/>
      <c r="I22" s="14"/>
    </row>
    <row r="23" spans="1:9" x14ac:dyDescent="0.25">
      <c r="A23" s="2"/>
      <c r="B23" s="14"/>
      <c r="C23" s="14"/>
      <c r="D23" s="14"/>
      <c r="E23" s="14"/>
      <c r="F23" s="14"/>
      <c r="G23" s="25"/>
      <c r="H23" s="14"/>
      <c r="I23" s="14"/>
    </row>
    <row r="24" spans="1:9" x14ac:dyDescent="0.25">
      <c r="A24" s="2"/>
      <c r="B24" s="17"/>
      <c r="C24" s="17"/>
      <c r="D24" s="17"/>
      <c r="E24" s="17"/>
      <c r="F24" s="14"/>
      <c r="G24" s="14"/>
      <c r="H24" s="14"/>
      <c r="I24" s="14"/>
    </row>
    <row r="25" spans="1:9" x14ac:dyDescent="0.25">
      <c r="A25" s="14"/>
      <c r="B25" s="17"/>
      <c r="C25" s="17"/>
      <c r="D25" s="17"/>
      <c r="E25" s="17"/>
      <c r="F25" s="14"/>
      <c r="G25" s="25"/>
      <c r="H25" s="14"/>
      <c r="I25" s="14"/>
    </row>
    <row r="26" spans="1:9" x14ac:dyDescent="0.25">
      <c r="A26" s="14"/>
      <c r="B26" s="17"/>
      <c r="C26" s="17"/>
      <c r="D26" s="17"/>
      <c r="E26" s="17"/>
      <c r="F26" s="14"/>
      <c r="G26" s="14"/>
      <c r="H26" s="14"/>
      <c r="I26" s="25"/>
    </row>
    <row r="27" spans="1:9" x14ac:dyDescent="0.25">
      <c r="A27" s="14"/>
      <c r="B27" s="17"/>
      <c r="C27" s="17"/>
      <c r="D27" s="17"/>
      <c r="E27" s="17"/>
      <c r="F27" s="14"/>
      <c r="G27" s="25"/>
      <c r="H27" s="14"/>
      <c r="I27" s="14"/>
    </row>
    <row r="28" spans="1:9" x14ac:dyDescent="0.25">
      <c r="A28" s="14"/>
      <c r="B28" s="17"/>
      <c r="C28" s="17"/>
      <c r="D28" s="17"/>
      <c r="E28" s="17"/>
      <c r="F28" s="14"/>
      <c r="G28" s="14"/>
      <c r="H28" s="14"/>
      <c r="I28" s="14"/>
    </row>
    <row r="29" spans="1:9" x14ac:dyDescent="0.25">
      <c r="A29" s="13" t="s">
        <v>49</v>
      </c>
      <c r="B29" s="20">
        <f>SUM(B7:B27)</f>
        <v>1750</v>
      </c>
      <c r="C29" s="20">
        <f>SUM(C7:C27)</f>
        <v>875</v>
      </c>
      <c r="D29" s="20">
        <f>SUM(D7:D27)</f>
        <v>0</v>
      </c>
      <c r="E29" s="20">
        <f>SUM(E7:E27)</f>
        <v>0</v>
      </c>
      <c r="F29" s="13">
        <f>SUM(F7:F27)</f>
        <v>0</v>
      </c>
      <c r="G29" s="13"/>
      <c r="H29" s="26">
        <f>SUM(H7:H27)</f>
        <v>0</v>
      </c>
      <c r="I29" s="26"/>
    </row>
    <row r="30" spans="1:9" x14ac:dyDescent="0.25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25">
      <c r="A31" s="13" t="s">
        <v>70</v>
      </c>
      <c r="B31" s="20">
        <f>SUM(B29:E29)</f>
        <v>2625</v>
      </c>
      <c r="C31" s="14"/>
      <c r="D31" s="14"/>
      <c r="E31" s="14"/>
      <c r="F31" s="14"/>
      <c r="G31" s="14"/>
      <c r="H31" s="14"/>
      <c r="I31" s="14"/>
    </row>
    <row r="32" spans="1:9" x14ac:dyDescent="0.25">
      <c r="A32" s="14"/>
      <c r="B32" s="14"/>
      <c r="C32" s="14"/>
      <c r="D32" s="14"/>
      <c r="E32" s="14"/>
      <c r="F32" s="14"/>
      <c r="G32" s="14"/>
      <c r="H32" s="14"/>
      <c r="I32" s="14"/>
    </row>
    <row r="70" spans="2:5" x14ac:dyDescent="0.25">
      <c r="E70" t="b">
        <f>A3=SUM(B70:D70)</f>
        <v>1</v>
      </c>
    </row>
    <row r="71" spans="2:5" x14ac:dyDescent="0.25">
      <c r="B71">
        <v>7561.73</v>
      </c>
      <c r="C71">
        <v>36662.57</v>
      </c>
      <c r="D71" s="33">
        <v>2081.6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86DC4-696D-4D21-A28A-EB1D87563A87}">
  <dimension ref="A1:F185"/>
  <sheetViews>
    <sheetView workbookViewId="0">
      <selection activeCell="H19" sqref="H19"/>
    </sheetView>
  </sheetViews>
  <sheetFormatPr defaultRowHeight="15" x14ac:dyDescent="0.25"/>
  <cols>
    <col min="1" max="1" width="40.5703125" customWidth="1"/>
  </cols>
  <sheetData>
    <row r="1" spans="1:6" x14ac:dyDescent="0.25">
      <c r="A1" s="13" t="s">
        <v>69</v>
      </c>
      <c r="B1" s="14"/>
      <c r="C1" s="15"/>
      <c r="D1" s="13" t="s">
        <v>70</v>
      </c>
      <c r="E1" s="14"/>
      <c r="F1" s="15"/>
    </row>
    <row r="2" spans="1:6" x14ac:dyDescent="0.25">
      <c r="A2" s="13" t="s">
        <v>71</v>
      </c>
      <c r="B2" s="14"/>
      <c r="C2" s="15"/>
      <c r="D2" s="16">
        <v>2015</v>
      </c>
      <c r="E2" s="17">
        <v>40236</v>
      </c>
      <c r="F2" s="15"/>
    </row>
    <row r="3" spans="1:6" x14ac:dyDescent="0.25">
      <c r="A3" s="13"/>
      <c r="B3" s="14"/>
      <c r="C3" s="15"/>
      <c r="D3" s="16">
        <v>2016</v>
      </c>
      <c r="E3" s="17">
        <v>68855</v>
      </c>
      <c r="F3" s="15"/>
    </row>
    <row r="4" spans="1:6" x14ac:dyDescent="0.25">
      <c r="A4" s="13"/>
      <c r="B4" s="18" t="s">
        <v>72</v>
      </c>
      <c r="C4" s="15"/>
      <c r="D4" s="16">
        <v>2017</v>
      </c>
      <c r="E4" s="17">
        <v>58035</v>
      </c>
      <c r="F4" s="15"/>
    </row>
    <row r="5" spans="1:6" x14ac:dyDescent="0.25">
      <c r="A5" s="14" t="s">
        <v>30</v>
      </c>
      <c r="B5" s="17" t="s">
        <v>30</v>
      </c>
      <c r="C5" s="15"/>
      <c r="D5" s="16">
        <v>2018</v>
      </c>
      <c r="E5" s="17">
        <v>61681</v>
      </c>
      <c r="F5" s="15"/>
    </row>
    <row r="6" spans="1:6" x14ac:dyDescent="0.25">
      <c r="A6" s="14" t="s">
        <v>30</v>
      </c>
      <c r="B6" s="17" t="s">
        <v>30</v>
      </c>
      <c r="C6" s="15"/>
      <c r="D6" s="16">
        <v>2019</v>
      </c>
      <c r="E6" s="17">
        <v>52111</v>
      </c>
      <c r="F6" s="15"/>
    </row>
    <row r="7" spans="1:6" x14ac:dyDescent="0.25">
      <c r="A7" s="14"/>
      <c r="B7" s="17"/>
      <c r="C7" s="15"/>
      <c r="D7" s="16">
        <v>2020</v>
      </c>
      <c r="E7" s="17">
        <f>SUM(B29)</f>
        <v>25627.43</v>
      </c>
      <c r="F7" s="15"/>
    </row>
    <row r="8" spans="1:6" x14ac:dyDescent="0.25">
      <c r="A8" s="14" t="s">
        <v>30</v>
      </c>
      <c r="B8" s="17" t="s">
        <v>30</v>
      </c>
      <c r="C8" s="15"/>
      <c r="D8" s="19" t="s">
        <v>49</v>
      </c>
      <c r="E8" s="20">
        <f>SUM(E2:E7)</f>
        <v>306545.43</v>
      </c>
      <c r="F8" s="15"/>
    </row>
    <row r="9" spans="1:6" x14ac:dyDescent="0.25">
      <c r="A9" s="14"/>
      <c r="B9" s="17"/>
      <c r="C9" s="15"/>
      <c r="D9" s="19"/>
      <c r="E9" s="20"/>
      <c r="F9" s="15"/>
    </row>
    <row r="10" spans="1:6" x14ac:dyDescent="0.25">
      <c r="A10" s="14"/>
      <c r="B10" s="18">
        <v>2021</v>
      </c>
      <c r="C10" s="15"/>
      <c r="D10" s="19"/>
      <c r="E10" s="20"/>
      <c r="F10" s="15"/>
    </row>
    <row r="11" spans="1:6" x14ac:dyDescent="0.25">
      <c r="A11" s="14"/>
      <c r="B11" s="17"/>
      <c r="C11" s="15"/>
      <c r="D11" s="19"/>
      <c r="E11" s="20"/>
      <c r="F11" s="15"/>
    </row>
    <row r="12" spans="1:6" x14ac:dyDescent="0.25">
      <c r="A12" s="14"/>
      <c r="B12" s="17"/>
      <c r="C12" s="15"/>
      <c r="D12" s="19"/>
      <c r="E12" s="20"/>
      <c r="F12" s="15"/>
    </row>
    <row r="13" spans="1:6" x14ac:dyDescent="0.25">
      <c r="A13" s="14"/>
      <c r="B13" s="17"/>
      <c r="C13" s="15"/>
      <c r="D13" s="19"/>
      <c r="E13" s="20"/>
      <c r="F13" s="15"/>
    </row>
    <row r="14" spans="1:6" x14ac:dyDescent="0.25">
      <c r="A14" s="14"/>
      <c r="B14" s="17"/>
      <c r="C14" s="15"/>
      <c r="D14" s="19"/>
      <c r="E14" s="20"/>
      <c r="F14" s="15"/>
    </row>
    <row r="15" spans="1:6" x14ac:dyDescent="0.25">
      <c r="A15" s="14"/>
      <c r="B15" s="17"/>
      <c r="C15" s="15"/>
      <c r="D15" s="19"/>
      <c r="E15" s="20"/>
      <c r="F15" s="15"/>
    </row>
    <row r="16" spans="1:6" x14ac:dyDescent="0.25">
      <c r="A16" s="14"/>
      <c r="B16" s="17"/>
      <c r="C16" s="15"/>
      <c r="D16" s="19"/>
      <c r="E16" s="20"/>
      <c r="F16" s="15"/>
    </row>
    <row r="17" spans="1:6" x14ac:dyDescent="0.25">
      <c r="A17" s="14"/>
      <c r="B17" s="18">
        <v>2020</v>
      </c>
      <c r="C17" s="15"/>
      <c r="D17" s="19"/>
      <c r="E17" s="20"/>
      <c r="F17" s="15"/>
    </row>
    <row r="18" spans="1:6" x14ac:dyDescent="0.25">
      <c r="A18" s="14"/>
      <c r="B18" s="18"/>
      <c r="C18" s="15"/>
      <c r="D18" s="19"/>
      <c r="E18" s="20"/>
      <c r="F18" s="15"/>
    </row>
    <row r="19" spans="1:6" x14ac:dyDescent="0.25">
      <c r="A19" s="14" t="s">
        <v>35</v>
      </c>
      <c r="B19" s="21">
        <v>1000</v>
      </c>
      <c r="C19" s="15"/>
      <c r="D19" s="19"/>
      <c r="E19" s="20"/>
      <c r="F19" s="15"/>
    </row>
    <row r="20" spans="1:6" x14ac:dyDescent="0.25">
      <c r="A20" s="14" t="s">
        <v>31</v>
      </c>
      <c r="B20" s="21">
        <v>500</v>
      </c>
      <c r="C20" s="15"/>
      <c r="D20" s="19"/>
      <c r="E20" s="20"/>
      <c r="F20" s="15"/>
    </row>
    <row r="21" spans="1:6" x14ac:dyDescent="0.25">
      <c r="A21" s="14" t="s">
        <v>73</v>
      </c>
      <c r="B21" s="17">
        <v>500</v>
      </c>
      <c r="C21" s="15"/>
      <c r="D21" s="19"/>
      <c r="E21" s="20"/>
      <c r="F21" s="15"/>
    </row>
    <row r="22" spans="1:6" x14ac:dyDescent="0.25">
      <c r="A22" s="14" t="s">
        <v>74</v>
      </c>
      <c r="B22" s="17">
        <v>500</v>
      </c>
      <c r="C22" s="15"/>
      <c r="D22" s="19"/>
      <c r="E22" s="20"/>
      <c r="F22" s="15"/>
    </row>
    <row r="23" spans="1:6" x14ac:dyDescent="0.25">
      <c r="A23" s="14" t="s">
        <v>75</v>
      </c>
      <c r="B23" s="17">
        <v>5000</v>
      </c>
      <c r="C23" s="15"/>
      <c r="D23" s="19"/>
      <c r="E23" s="20"/>
      <c r="F23" s="15"/>
    </row>
    <row r="24" spans="1:6" x14ac:dyDescent="0.25">
      <c r="A24" s="14" t="s">
        <v>76</v>
      </c>
      <c r="B24" s="17">
        <v>500</v>
      </c>
      <c r="C24" s="15"/>
      <c r="D24" s="19"/>
      <c r="E24" s="20"/>
      <c r="F24" s="15"/>
    </row>
    <row r="25" spans="1:6" x14ac:dyDescent="0.25">
      <c r="A25" s="14" t="s">
        <v>77</v>
      </c>
      <c r="B25" s="17">
        <v>7500</v>
      </c>
      <c r="C25" s="15"/>
      <c r="D25" s="19"/>
      <c r="E25" s="20"/>
      <c r="F25" s="15"/>
    </row>
    <row r="26" spans="1:6" x14ac:dyDescent="0.25">
      <c r="A26" s="14" t="s">
        <v>78</v>
      </c>
      <c r="B26" s="17">
        <v>8500</v>
      </c>
      <c r="C26" s="15"/>
      <c r="D26" s="19"/>
      <c r="E26" s="20"/>
      <c r="F26" s="15"/>
    </row>
    <row r="27" spans="1:6" x14ac:dyDescent="0.25">
      <c r="A27" s="14" t="s">
        <v>79</v>
      </c>
      <c r="B27" s="17">
        <v>427.43</v>
      </c>
      <c r="C27" s="15"/>
      <c r="D27" s="19"/>
      <c r="E27" s="20"/>
      <c r="F27" s="15"/>
    </row>
    <row r="28" spans="1:6" x14ac:dyDescent="0.25">
      <c r="A28" s="14" t="s">
        <v>80</v>
      </c>
      <c r="B28" s="17">
        <v>1200</v>
      </c>
      <c r="C28" s="15"/>
      <c r="D28" s="19"/>
      <c r="E28" s="20"/>
      <c r="F28" s="15"/>
    </row>
    <row r="29" spans="1:6" x14ac:dyDescent="0.25">
      <c r="A29" s="13" t="s">
        <v>49</v>
      </c>
      <c r="B29" s="20">
        <f>SUM(B19:B28)</f>
        <v>25627.43</v>
      </c>
      <c r="C29" s="15"/>
      <c r="D29" s="19"/>
      <c r="E29" s="20"/>
      <c r="F29" s="15"/>
    </row>
    <row r="30" spans="1:6" x14ac:dyDescent="0.25">
      <c r="A30" s="14" t="s">
        <v>30</v>
      </c>
      <c r="B30" s="17" t="s">
        <v>30</v>
      </c>
      <c r="C30" s="15"/>
      <c r="D30" s="19"/>
      <c r="E30" s="20"/>
      <c r="F30" s="15"/>
    </row>
    <row r="31" spans="1:6" x14ac:dyDescent="0.25">
      <c r="A31" s="13"/>
      <c r="B31" s="18">
        <v>2019</v>
      </c>
      <c r="C31" s="15"/>
      <c r="D31" s="19"/>
      <c r="E31" s="20"/>
      <c r="F31" s="15"/>
    </row>
    <row r="32" spans="1:6" x14ac:dyDescent="0.25">
      <c r="A32" s="14" t="s">
        <v>81</v>
      </c>
      <c r="B32" s="17">
        <v>2507.5</v>
      </c>
      <c r="C32" s="15"/>
      <c r="D32" s="19"/>
      <c r="E32" s="20"/>
      <c r="F32" s="15"/>
    </row>
    <row r="33" spans="1:6" x14ac:dyDescent="0.25">
      <c r="A33" s="14" t="s">
        <v>82</v>
      </c>
      <c r="B33" s="17">
        <v>500</v>
      </c>
      <c r="C33" s="15"/>
      <c r="D33" s="19"/>
      <c r="E33" s="20"/>
      <c r="F33" s="15"/>
    </row>
    <row r="34" spans="1:6" x14ac:dyDescent="0.25">
      <c r="A34" s="14" t="s">
        <v>83</v>
      </c>
      <c r="B34" s="17">
        <v>8000</v>
      </c>
      <c r="C34" s="15"/>
      <c r="D34" s="19"/>
      <c r="E34" s="20"/>
      <c r="F34" s="15"/>
    </row>
    <row r="35" spans="1:6" x14ac:dyDescent="0.25">
      <c r="A35" s="14" t="s">
        <v>84</v>
      </c>
      <c r="B35" s="17">
        <v>500</v>
      </c>
      <c r="C35" s="15"/>
      <c r="D35" s="19"/>
      <c r="E35" s="20"/>
      <c r="F35" s="15"/>
    </row>
    <row r="36" spans="1:6" x14ac:dyDescent="0.25">
      <c r="A36" s="14" t="s">
        <v>85</v>
      </c>
      <c r="B36" s="17">
        <v>1650</v>
      </c>
      <c r="C36" s="15"/>
      <c r="D36" s="19"/>
      <c r="E36" s="20"/>
      <c r="F36" s="15"/>
    </row>
    <row r="37" spans="1:6" x14ac:dyDescent="0.25">
      <c r="A37" s="14" t="s">
        <v>86</v>
      </c>
      <c r="B37" s="17">
        <v>8750</v>
      </c>
      <c r="C37" s="15"/>
      <c r="D37" s="19"/>
      <c r="E37" s="20"/>
      <c r="F37" s="15"/>
    </row>
    <row r="38" spans="1:6" x14ac:dyDescent="0.25">
      <c r="A38" s="14" t="s">
        <v>87</v>
      </c>
      <c r="B38" s="17">
        <v>500</v>
      </c>
      <c r="C38" s="15"/>
      <c r="D38" s="19"/>
      <c r="E38" s="20"/>
      <c r="F38" s="15"/>
    </row>
    <row r="39" spans="1:6" x14ac:dyDescent="0.25">
      <c r="A39" s="14" t="s">
        <v>80</v>
      </c>
      <c r="B39" s="17">
        <v>2000</v>
      </c>
      <c r="C39" s="15"/>
      <c r="D39" s="19"/>
      <c r="E39" s="20"/>
      <c r="F39" s="15"/>
    </row>
    <row r="40" spans="1:6" x14ac:dyDescent="0.25">
      <c r="A40" s="14" t="s">
        <v>88</v>
      </c>
      <c r="B40" s="17">
        <v>4912</v>
      </c>
      <c r="C40" s="15"/>
      <c r="D40" s="19"/>
      <c r="E40" s="20"/>
      <c r="F40" s="15"/>
    </row>
    <row r="41" spans="1:6" x14ac:dyDescent="0.25">
      <c r="A41" s="14" t="s">
        <v>89</v>
      </c>
      <c r="B41" s="17">
        <v>4624</v>
      </c>
      <c r="C41" s="15"/>
      <c r="D41" s="19"/>
      <c r="E41" s="20"/>
      <c r="F41" s="15"/>
    </row>
    <row r="42" spans="1:6" x14ac:dyDescent="0.25">
      <c r="A42" s="14" t="s">
        <v>90</v>
      </c>
      <c r="B42" s="17">
        <v>2936</v>
      </c>
      <c r="C42" s="15"/>
      <c r="D42" s="19"/>
      <c r="E42" s="20"/>
      <c r="F42" s="15"/>
    </row>
    <row r="43" spans="1:6" x14ac:dyDescent="0.25">
      <c r="A43" s="14" t="s">
        <v>91</v>
      </c>
      <c r="B43" s="17">
        <v>4320</v>
      </c>
      <c r="C43" s="15"/>
      <c r="D43" s="19"/>
      <c r="E43" s="20"/>
      <c r="F43" s="15"/>
    </row>
    <row r="44" spans="1:6" x14ac:dyDescent="0.25">
      <c r="A44" s="14" t="s">
        <v>81</v>
      </c>
      <c r="B44" s="17">
        <v>3280</v>
      </c>
      <c r="C44" s="15"/>
      <c r="D44" s="19" t="s">
        <v>30</v>
      </c>
      <c r="E44" s="20" t="s">
        <v>30</v>
      </c>
      <c r="F44" s="15"/>
    </row>
    <row r="45" spans="1:6" x14ac:dyDescent="0.25">
      <c r="A45" s="14" t="s">
        <v>92</v>
      </c>
      <c r="B45" s="17">
        <v>2880</v>
      </c>
      <c r="C45" s="15"/>
      <c r="D45" s="14"/>
      <c r="E45" s="14"/>
      <c r="F45" s="15"/>
    </row>
    <row r="46" spans="1:6" x14ac:dyDescent="0.25">
      <c r="A46" s="14" t="s">
        <v>93</v>
      </c>
      <c r="B46" s="17">
        <v>1185</v>
      </c>
      <c r="C46" s="15"/>
      <c r="D46" s="16" t="s">
        <v>30</v>
      </c>
      <c r="E46" s="17" t="s">
        <v>30</v>
      </c>
      <c r="F46" s="15"/>
    </row>
    <row r="47" spans="1:6" x14ac:dyDescent="0.25">
      <c r="A47" s="14" t="s">
        <v>94</v>
      </c>
      <c r="B47" s="17">
        <v>156</v>
      </c>
      <c r="C47" s="15"/>
      <c r="D47" s="16" t="s">
        <v>30</v>
      </c>
      <c r="E47" s="17" t="s">
        <v>30</v>
      </c>
      <c r="F47" s="15"/>
    </row>
    <row r="48" spans="1:6" x14ac:dyDescent="0.25">
      <c r="A48" s="14" t="s">
        <v>36</v>
      </c>
      <c r="B48" s="17">
        <v>500</v>
      </c>
      <c r="C48" s="15"/>
      <c r="D48" s="16" t="s">
        <v>30</v>
      </c>
      <c r="E48" s="17" t="s">
        <v>30</v>
      </c>
      <c r="F48" s="15"/>
    </row>
    <row r="49" spans="1:6" x14ac:dyDescent="0.25">
      <c r="A49" s="14" t="s">
        <v>31</v>
      </c>
      <c r="B49" s="17">
        <v>1160.74</v>
      </c>
      <c r="C49" s="15"/>
      <c r="D49" s="16"/>
      <c r="E49" s="17"/>
      <c r="F49" s="15"/>
    </row>
    <row r="50" spans="1:6" x14ac:dyDescent="0.25">
      <c r="A50" s="14" t="s">
        <v>35</v>
      </c>
      <c r="B50" s="17">
        <v>500</v>
      </c>
      <c r="C50" s="15"/>
      <c r="D50" s="16"/>
      <c r="E50" s="17"/>
      <c r="F50" s="15"/>
    </row>
    <row r="51" spans="1:6" x14ac:dyDescent="0.25">
      <c r="A51" s="14" t="s">
        <v>95</v>
      </c>
      <c r="B51" s="17">
        <v>500</v>
      </c>
      <c r="C51" s="15"/>
      <c r="D51" s="16"/>
      <c r="E51" s="17"/>
      <c r="F51" s="15"/>
    </row>
    <row r="52" spans="1:6" x14ac:dyDescent="0.25">
      <c r="A52" s="14" t="s">
        <v>96</v>
      </c>
      <c r="B52" s="17">
        <v>500</v>
      </c>
      <c r="C52" s="15"/>
      <c r="D52" s="16"/>
      <c r="E52" s="17"/>
      <c r="F52" s="15"/>
    </row>
    <row r="53" spans="1:6" x14ac:dyDescent="0.25">
      <c r="A53" s="14" t="s">
        <v>97</v>
      </c>
      <c r="B53" s="17">
        <v>250</v>
      </c>
      <c r="C53" s="15"/>
      <c r="D53" s="16"/>
      <c r="E53" s="17"/>
      <c r="F53" s="15"/>
    </row>
    <row r="54" spans="1:6" x14ac:dyDescent="0.25">
      <c r="A54" s="13" t="s">
        <v>49</v>
      </c>
      <c r="B54" s="20">
        <f>SUM(B32:B53)</f>
        <v>52111.24</v>
      </c>
      <c r="C54" s="15"/>
      <c r="D54" s="16" t="s">
        <v>30</v>
      </c>
      <c r="E54" s="17" t="s">
        <v>30</v>
      </c>
      <c r="F54" s="15"/>
    </row>
    <row r="55" spans="1:6" x14ac:dyDescent="0.25">
      <c r="A55" s="13"/>
      <c r="B55" s="20"/>
      <c r="C55" s="15"/>
      <c r="D55" s="19" t="s">
        <v>30</v>
      </c>
      <c r="E55" s="20" t="s">
        <v>30</v>
      </c>
      <c r="F55" s="15"/>
    </row>
    <row r="56" spans="1:6" x14ac:dyDescent="0.25">
      <c r="A56" s="13"/>
      <c r="B56" s="18">
        <v>2018</v>
      </c>
      <c r="C56" s="15"/>
      <c r="D56" s="19"/>
      <c r="E56" s="20"/>
      <c r="F56" s="15"/>
    </row>
    <row r="57" spans="1:6" x14ac:dyDescent="0.25">
      <c r="A57" s="14" t="s">
        <v>98</v>
      </c>
      <c r="B57" s="17">
        <v>1500</v>
      </c>
      <c r="C57" s="15"/>
      <c r="D57" s="19"/>
      <c r="E57" s="20"/>
      <c r="F57" s="15"/>
    </row>
    <row r="58" spans="1:6" x14ac:dyDescent="0.25">
      <c r="A58" s="14" t="s">
        <v>99</v>
      </c>
      <c r="B58" s="17">
        <v>500</v>
      </c>
      <c r="C58" s="15"/>
      <c r="D58" s="19"/>
      <c r="E58" s="20"/>
      <c r="F58" s="15"/>
    </row>
    <row r="59" spans="1:6" x14ac:dyDescent="0.25">
      <c r="A59" s="14" t="s">
        <v>100</v>
      </c>
      <c r="B59" s="17">
        <v>500</v>
      </c>
      <c r="C59" s="15"/>
      <c r="D59" s="19"/>
      <c r="E59" s="20"/>
      <c r="F59" s="15"/>
    </row>
    <row r="60" spans="1:6" x14ac:dyDescent="0.25">
      <c r="A60" s="14" t="s">
        <v>101</v>
      </c>
      <c r="B60" s="17">
        <v>100</v>
      </c>
      <c r="C60" s="15"/>
      <c r="D60" s="19"/>
      <c r="E60" s="20"/>
      <c r="F60" s="15"/>
    </row>
    <row r="61" spans="1:6" x14ac:dyDescent="0.25">
      <c r="A61" s="14" t="s">
        <v>84</v>
      </c>
      <c r="B61" s="17">
        <v>500</v>
      </c>
      <c r="C61" s="15"/>
      <c r="D61" s="19"/>
      <c r="E61" s="20"/>
      <c r="F61" s="15"/>
    </row>
    <row r="62" spans="1:6" x14ac:dyDescent="0.25">
      <c r="A62" s="14" t="s">
        <v>94</v>
      </c>
      <c r="B62" s="17">
        <v>500</v>
      </c>
      <c r="C62" s="15"/>
      <c r="D62" s="19"/>
      <c r="E62" s="20"/>
      <c r="F62" s="15"/>
    </row>
    <row r="63" spans="1:6" x14ac:dyDescent="0.25">
      <c r="A63" s="14" t="s">
        <v>102</v>
      </c>
      <c r="B63" s="17">
        <v>500</v>
      </c>
      <c r="C63" s="15"/>
      <c r="D63" s="19"/>
      <c r="E63" s="20"/>
      <c r="F63" s="15"/>
    </row>
    <row r="64" spans="1:6" x14ac:dyDescent="0.25">
      <c r="A64" s="14" t="s">
        <v>103</v>
      </c>
      <c r="B64" s="17">
        <v>500</v>
      </c>
      <c r="C64" s="15"/>
      <c r="D64" s="19"/>
      <c r="E64" s="20"/>
      <c r="F64" s="15"/>
    </row>
    <row r="65" spans="1:6" x14ac:dyDescent="0.25">
      <c r="A65" s="14" t="s">
        <v>83</v>
      </c>
      <c r="B65" s="17">
        <v>8000</v>
      </c>
      <c r="C65" s="15"/>
      <c r="D65" s="19"/>
      <c r="E65" s="20"/>
      <c r="F65" s="15"/>
    </row>
    <row r="66" spans="1:6" x14ac:dyDescent="0.25">
      <c r="A66" s="14" t="s">
        <v>96</v>
      </c>
      <c r="B66" s="17">
        <v>500</v>
      </c>
      <c r="C66" s="15"/>
      <c r="D66" s="19"/>
      <c r="E66" s="20"/>
      <c r="F66" s="15"/>
    </row>
    <row r="67" spans="1:6" x14ac:dyDescent="0.25">
      <c r="A67" s="14" t="s">
        <v>80</v>
      </c>
      <c r="B67" s="17">
        <v>1650</v>
      </c>
      <c r="C67" s="15"/>
      <c r="D67" s="19"/>
      <c r="E67" s="20"/>
      <c r="F67" s="15"/>
    </row>
    <row r="68" spans="1:6" x14ac:dyDescent="0.25">
      <c r="A68" s="14" t="s">
        <v>104</v>
      </c>
      <c r="B68" s="17">
        <v>100</v>
      </c>
      <c r="C68" s="15"/>
      <c r="D68" s="19"/>
      <c r="E68" s="20"/>
      <c r="F68" s="15"/>
    </row>
    <row r="69" spans="1:6" x14ac:dyDescent="0.25">
      <c r="A69" s="14" t="s">
        <v>105</v>
      </c>
      <c r="B69" s="17">
        <v>750</v>
      </c>
      <c r="C69" s="15"/>
      <c r="D69" s="19"/>
      <c r="E69" s="20"/>
      <c r="F69" s="15"/>
    </row>
    <row r="70" spans="1:6" x14ac:dyDescent="0.25">
      <c r="A70" s="14" t="s">
        <v>106</v>
      </c>
      <c r="B70" s="17">
        <v>4000</v>
      </c>
      <c r="C70" s="15"/>
      <c r="D70" s="19"/>
      <c r="E70" s="20"/>
      <c r="F70" s="15"/>
    </row>
    <row r="71" spans="1:6" x14ac:dyDescent="0.25">
      <c r="A71" s="14" t="s">
        <v>107</v>
      </c>
      <c r="B71" s="17">
        <v>6000</v>
      </c>
      <c r="C71" s="15"/>
      <c r="D71" s="19"/>
      <c r="E71" s="20"/>
      <c r="F71" s="15"/>
    </row>
    <row r="72" spans="1:6" x14ac:dyDescent="0.25">
      <c r="A72" s="14" t="s">
        <v>108</v>
      </c>
      <c r="B72" s="17">
        <v>4200</v>
      </c>
      <c r="C72" s="15"/>
      <c r="D72" s="19"/>
      <c r="E72" s="20"/>
      <c r="F72" s="15"/>
    </row>
    <row r="73" spans="1:6" x14ac:dyDescent="0.25">
      <c r="A73" s="14" t="s">
        <v>109</v>
      </c>
      <c r="B73" s="17">
        <v>154</v>
      </c>
      <c r="C73" s="15"/>
      <c r="D73" s="19"/>
      <c r="E73" s="20"/>
      <c r="F73" s="15"/>
    </row>
    <row r="74" spans="1:6" x14ac:dyDescent="0.25">
      <c r="A74" s="14" t="s">
        <v>110</v>
      </c>
      <c r="B74" s="17">
        <v>1000</v>
      </c>
      <c r="C74" s="15"/>
      <c r="D74" s="19"/>
      <c r="E74" s="20"/>
      <c r="F74" s="15"/>
    </row>
    <row r="75" spans="1:6" x14ac:dyDescent="0.25">
      <c r="A75" s="14" t="s">
        <v>111</v>
      </c>
      <c r="B75" s="17">
        <v>300</v>
      </c>
      <c r="C75" s="15"/>
      <c r="D75" s="19"/>
      <c r="E75" s="20"/>
      <c r="F75" s="15"/>
    </row>
    <row r="76" spans="1:6" x14ac:dyDescent="0.25">
      <c r="A76" s="14" t="s">
        <v>36</v>
      </c>
      <c r="B76" s="17">
        <v>1000</v>
      </c>
      <c r="C76" s="15"/>
      <c r="D76" s="19"/>
      <c r="E76" s="20"/>
      <c r="F76" s="15"/>
    </row>
    <row r="77" spans="1:6" x14ac:dyDescent="0.25">
      <c r="A77" s="14" t="s">
        <v>112</v>
      </c>
      <c r="B77" s="17">
        <v>1725</v>
      </c>
      <c r="C77" s="15"/>
      <c r="D77" s="19"/>
      <c r="E77" s="20"/>
      <c r="F77" s="15"/>
    </row>
    <row r="78" spans="1:6" x14ac:dyDescent="0.25">
      <c r="A78" s="14" t="s">
        <v>94</v>
      </c>
      <c r="B78" s="17">
        <v>112</v>
      </c>
      <c r="C78" s="15"/>
      <c r="D78" s="19"/>
      <c r="E78" s="20"/>
      <c r="F78" s="15"/>
    </row>
    <row r="79" spans="1:6" x14ac:dyDescent="0.25">
      <c r="A79" s="14" t="s">
        <v>113</v>
      </c>
      <c r="B79" s="17">
        <v>150</v>
      </c>
      <c r="C79" s="15"/>
      <c r="D79" s="19"/>
      <c r="E79" s="20"/>
      <c r="F79" s="15"/>
    </row>
    <row r="80" spans="1:6" x14ac:dyDescent="0.25">
      <c r="A80" s="14" t="s">
        <v>88</v>
      </c>
      <c r="B80" s="17">
        <v>4360.5</v>
      </c>
      <c r="C80" s="15"/>
      <c r="D80" s="19"/>
      <c r="E80" s="20"/>
      <c r="F80" s="15"/>
    </row>
    <row r="81" spans="1:6" x14ac:dyDescent="0.25">
      <c r="A81" s="14" t="s">
        <v>114</v>
      </c>
      <c r="B81" s="17">
        <v>5244.5</v>
      </c>
      <c r="C81" s="15"/>
      <c r="D81" s="19"/>
      <c r="E81" s="20"/>
      <c r="F81" s="15"/>
    </row>
    <row r="82" spans="1:6" x14ac:dyDescent="0.25">
      <c r="A82" s="14" t="s">
        <v>115</v>
      </c>
      <c r="B82" s="17">
        <v>4284</v>
      </c>
      <c r="C82" s="15"/>
      <c r="D82" s="19"/>
      <c r="E82" s="20"/>
      <c r="F82" s="15"/>
    </row>
    <row r="83" spans="1:6" x14ac:dyDescent="0.25">
      <c r="A83" s="14" t="s">
        <v>116</v>
      </c>
      <c r="B83" s="17">
        <v>3561.5</v>
      </c>
      <c r="C83" s="15"/>
      <c r="D83" s="19"/>
      <c r="E83" s="20"/>
      <c r="F83" s="15"/>
    </row>
    <row r="84" spans="1:6" x14ac:dyDescent="0.25">
      <c r="A84" s="14" t="s">
        <v>117</v>
      </c>
      <c r="B84" s="17">
        <v>2500</v>
      </c>
      <c r="C84" s="15"/>
      <c r="D84" s="19"/>
      <c r="E84" s="20"/>
      <c r="F84" s="15"/>
    </row>
    <row r="85" spans="1:6" x14ac:dyDescent="0.25">
      <c r="A85" s="14" t="s">
        <v>118</v>
      </c>
      <c r="B85" s="17">
        <v>2159</v>
      </c>
      <c r="C85" s="15"/>
      <c r="D85" s="19"/>
      <c r="E85" s="20"/>
      <c r="F85" s="15"/>
    </row>
    <row r="86" spans="1:6" x14ac:dyDescent="0.25">
      <c r="A86" s="14" t="s">
        <v>119</v>
      </c>
      <c r="B86" s="17">
        <v>2451.5</v>
      </c>
      <c r="C86" s="15"/>
      <c r="D86" s="19"/>
      <c r="E86" s="20"/>
      <c r="F86" s="15"/>
    </row>
    <row r="87" spans="1:6" x14ac:dyDescent="0.25">
      <c r="A87" s="14" t="s">
        <v>120</v>
      </c>
      <c r="B87" s="17">
        <v>637.5</v>
      </c>
      <c r="C87" s="15"/>
      <c r="D87" s="19"/>
      <c r="E87" s="20"/>
      <c r="F87" s="15"/>
    </row>
    <row r="88" spans="1:6" x14ac:dyDescent="0.25">
      <c r="A88" s="14" t="s">
        <v>121</v>
      </c>
      <c r="B88" s="17">
        <v>1000</v>
      </c>
      <c r="C88" s="15"/>
      <c r="D88" s="16"/>
      <c r="E88" s="17"/>
      <c r="F88" s="15"/>
    </row>
    <row r="89" spans="1:6" x14ac:dyDescent="0.25">
      <c r="A89" s="14" t="s">
        <v>31</v>
      </c>
      <c r="B89" s="17">
        <v>841</v>
      </c>
      <c r="C89" s="15"/>
      <c r="D89" s="16"/>
      <c r="E89" s="17"/>
      <c r="F89" s="15"/>
    </row>
    <row r="90" spans="1:6" x14ac:dyDescent="0.25">
      <c r="A90" s="14" t="s">
        <v>122</v>
      </c>
      <c r="B90" s="17">
        <v>200</v>
      </c>
      <c r="C90" s="15"/>
      <c r="D90" s="16"/>
      <c r="E90" s="17"/>
      <c r="F90" s="15"/>
    </row>
    <row r="91" spans="1:6" x14ac:dyDescent="0.25">
      <c r="A91" s="14" t="s">
        <v>123</v>
      </c>
      <c r="B91" s="17">
        <v>200</v>
      </c>
      <c r="C91" s="15"/>
      <c r="D91" s="16"/>
      <c r="E91" s="14"/>
      <c r="F91" s="15"/>
    </row>
    <row r="92" spans="1:6" x14ac:dyDescent="0.25">
      <c r="A92" s="14" t="s">
        <v>124</v>
      </c>
      <c r="B92" s="17">
        <v>177</v>
      </c>
      <c r="C92" s="15"/>
      <c r="D92" s="19"/>
      <c r="E92" s="20"/>
      <c r="F92" s="15"/>
    </row>
    <row r="93" spans="1:6" x14ac:dyDescent="0.25">
      <c r="A93" s="13"/>
      <c r="B93" s="14"/>
      <c r="C93" s="15"/>
      <c r="D93" s="14"/>
      <c r="E93" s="14"/>
      <c r="F93" s="15"/>
    </row>
    <row r="94" spans="1:6" x14ac:dyDescent="0.25">
      <c r="A94" s="13" t="s">
        <v>49</v>
      </c>
      <c r="B94" s="20">
        <f>SUM(B57:B91)</f>
        <v>61680.5</v>
      </c>
      <c r="C94" s="15"/>
      <c r="D94" s="13"/>
      <c r="E94" s="14"/>
      <c r="F94" s="15"/>
    </row>
    <row r="95" spans="1:6" x14ac:dyDescent="0.25">
      <c r="A95" s="14"/>
      <c r="B95" s="14"/>
      <c r="C95" s="15"/>
      <c r="D95" s="14"/>
      <c r="E95" s="14"/>
      <c r="F95" s="15"/>
    </row>
    <row r="96" spans="1:6" x14ac:dyDescent="0.25">
      <c r="A96" s="14"/>
      <c r="B96" s="18">
        <v>2017</v>
      </c>
      <c r="C96" s="15"/>
      <c r="D96" s="16"/>
      <c r="E96" s="17"/>
      <c r="F96" s="15"/>
    </row>
    <row r="97" spans="1:6" x14ac:dyDescent="0.25">
      <c r="A97" s="14" t="s">
        <v>125</v>
      </c>
      <c r="B97" s="17">
        <v>500</v>
      </c>
      <c r="C97" s="15"/>
      <c r="D97" s="16"/>
      <c r="E97" s="17"/>
      <c r="F97" s="15"/>
    </row>
    <row r="98" spans="1:6" x14ac:dyDescent="0.25">
      <c r="A98" s="14" t="s">
        <v>126</v>
      </c>
      <c r="B98" s="17">
        <v>500</v>
      </c>
      <c r="C98" s="15"/>
      <c r="D98" s="16"/>
      <c r="E98" s="17"/>
      <c r="F98" s="15"/>
    </row>
    <row r="99" spans="1:6" x14ac:dyDescent="0.25">
      <c r="A99" s="14" t="s">
        <v>127</v>
      </c>
      <c r="B99" s="17">
        <v>500</v>
      </c>
      <c r="C99" s="15"/>
      <c r="D99" s="16"/>
      <c r="E99" s="17"/>
      <c r="F99" s="15"/>
    </row>
    <row r="100" spans="1:6" x14ac:dyDescent="0.25">
      <c r="A100" s="14" t="s">
        <v>83</v>
      </c>
      <c r="B100" s="17">
        <v>7500</v>
      </c>
      <c r="C100" s="15"/>
      <c r="D100" s="16"/>
      <c r="E100" s="14"/>
      <c r="F100" s="15"/>
    </row>
    <row r="101" spans="1:6" x14ac:dyDescent="0.25">
      <c r="A101" s="14" t="s">
        <v>94</v>
      </c>
      <c r="B101" s="17">
        <v>500</v>
      </c>
      <c r="C101" s="15"/>
      <c r="D101" s="19"/>
      <c r="E101" s="20"/>
      <c r="F101" s="15"/>
    </row>
    <row r="102" spans="1:6" x14ac:dyDescent="0.25">
      <c r="A102" s="14" t="s">
        <v>84</v>
      </c>
      <c r="B102" s="17">
        <v>500</v>
      </c>
      <c r="C102" s="15"/>
      <c r="D102" s="15"/>
      <c r="E102" s="15"/>
      <c r="F102" s="15"/>
    </row>
    <row r="103" spans="1:6" x14ac:dyDescent="0.25">
      <c r="A103" s="14" t="s">
        <v>100</v>
      </c>
      <c r="B103" s="17">
        <v>1000</v>
      </c>
      <c r="C103" s="15"/>
      <c r="D103" s="15"/>
      <c r="E103" s="15"/>
      <c r="F103" s="15"/>
    </row>
    <row r="104" spans="1:6" x14ac:dyDescent="0.25">
      <c r="A104" s="14" t="s">
        <v>103</v>
      </c>
      <c r="B104" s="17">
        <v>500</v>
      </c>
      <c r="C104" s="15"/>
      <c r="D104" s="15"/>
      <c r="E104" s="15"/>
      <c r="F104" s="15"/>
    </row>
    <row r="105" spans="1:6" x14ac:dyDescent="0.25">
      <c r="A105" s="14" t="s">
        <v>98</v>
      </c>
      <c r="B105" s="17">
        <v>1500</v>
      </c>
      <c r="C105" s="15"/>
      <c r="D105" s="15"/>
      <c r="E105" s="15"/>
      <c r="F105" s="15"/>
    </row>
    <row r="106" spans="1:6" x14ac:dyDescent="0.25">
      <c r="A106" s="14" t="s">
        <v>128</v>
      </c>
      <c r="B106" s="17">
        <v>11000</v>
      </c>
      <c r="C106" s="15"/>
      <c r="D106" s="15"/>
      <c r="E106" s="15"/>
      <c r="F106" s="15"/>
    </row>
    <row r="107" spans="1:6" x14ac:dyDescent="0.25">
      <c r="A107" s="14" t="s">
        <v>129</v>
      </c>
      <c r="B107" s="17">
        <v>2000</v>
      </c>
      <c r="C107" s="15"/>
      <c r="D107" s="15"/>
      <c r="E107" s="15"/>
      <c r="F107" s="15"/>
    </row>
    <row r="108" spans="1:6" x14ac:dyDescent="0.25">
      <c r="A108" s="14" t="s">
        <v>130</v>
      </c>
      <c r="B108" s="17">
        <v>1200</v>
      </c>
      <c r="C108" s="15"/>
      <c r="D108" s="15"/>
      <c r="E108" s="15"/>
      <c r="F108" s="15"/>
    </row>
    <row r="109" spans="1:6" x14ac:dyDescent="0.25">
      <c r="A109" s="14" t="s">
        <v>36</v>
      </c>
      <c r="B109" s="17">
        <v>500</v>
      </c>
      <c r="C109" s="15"/>
      <c r="D109" s="15"/>
      <c r="E109" s="15"/>
      <c r="F109" s="15"/>
    </row>
    <row r="110" spans="1:6" x14ac:dyDescent="0.25">
      <c r="A110" s="14" t="s">
        <v>131</v>
      </c>
      <c r="B110" s="17">
        <v>250</v>
      </c>
      <c r="C110" s="15"/>
      <c r="D110" s="15"/>
      <c r="E110" s="15"/>
      <c r="F110" s="15"/>
    </row>
    <row r="111" spans="1:6" x14ac:dyDescent="0.25">
      <c r="A111" s="14" t="s">
        <v>132</v>
      </c>
      <c r="B111" s="17">
        <v>2200</v>
      </c>
      <c r="C111" s="15"/>
      <c r="D111" s="15"/>
      <c r="E111" s="15"/>
      <c r="F111" s="15"/>
    </row>
    <row r="112" spans="1:6" x14ac:dyDescent="0.25">
      <c r="A112" s="14" t="s">
        <v>115</v>
      </c>
      <c r="B112" s="17">
        <v>4080</v>
      </c>
      <c r="C112" s="15"/>
      <c r="D112" s="15"/>
      <c r="E112" s="15"/>
      <c r="F112" s="15"/>
    </row>
    <row r="113" spans="1:6" x14ac:dyDescent="0.25">
      <c r="A113" s="14" t="s">
        <v>133</v>
      </c>
      <c r="B113" s="22">
        <v>3043</v>
      </c>
      <c r="C113" s="15"/>
      <c r="D113" s="15"/>
      <c r="E113" s="15"/>
      <c r="F113" s="15"/>
    </row>
    <row r="114" spans="1:6" x14ac:dyDescent="0.25">
      <c r="A114" s="14" t="s">
        <v>122</v>
      </c>
      <c r="B114" s="22">
        <v>336</v>
      </c>
      <c r="C114" s="15"/>
      <c r="D114" s="15"/>
      <c r="E114" s="15"/>
      <c r="F114" s="15"/>
    </row>
    <row r="115" spans="1:6" x14ac:dyDescent="0.25">
      <c r="A115" s="14" t="s">
        <v>134</v>
      </c>
      <c r="B115" s="17">
        <v>2266</v>
      </c>
      <c r="C115" s="15"/>
      <c r="D115" s="15"/>
      <c r="E115" s="15"/>
      <c r="F115" s="15"/>
    </row>
    <row r="116" spans="1:6" x14ac:dyDescent="0.25">
      <c r="A116" s="14" t="s">
        <v>135</v>
      </c>
      <c r="B116" s="17">
        <v>720</v>
      </c>
      <c r="C116" s="15"/>
      <c r="D116" s="15"/>
      <c r="E116" s="15"/>
      <c r="F116" s="15"/>
    </row>
    <row r="117" spans="1:6" x14ac:dyDescent="0.25">
      <c r="A117" s="14" t="s">
        <v>116</v>
      </c>
      <c r="B117" s="17">
        <v>4043</v>
      </c>
      <c r="C117" s="15"/>
      <c r="D117" s="15"/>
      <c r="E117" s="15"/>
      <c r="F117" s="15"/>
    </row>
    <row r="118" spans="1:6" x14ac:dyDescent="0.25">
      <c r="A118" s="14" t="s">
        <v>91</v>
      </c>
      <c r="B118" s="17">
        <v>3278</v>
      </c>
      <c r="C118" s="15"/>
      <c r="D118" s="15"/>
      <c r="E118" s="15"/>
      <c r="F118" s="15"/>
    </row>
    <row r="119" spans="1:6" x14ac:dyDescent="0.25">
      <c r="A119" s="14" t="s">
        <v>119</v>
      </c>
      <c r="B119" s="17">
        <v>871</v>
      </c>
      <c r="C119" s="15"/>
      <c r="D119" s="15"/>
      <c r="E119" s="15"/>
      <c r="F119" s="15"/>
    </row>
    <row r="120" spans="1:6" x14ac:dyDescent="0.25">
      <c r="A120" s="14" t="s">
        <v>120</v>
      </c>
      <c r="B120" s="17">
        <v>204</v>
      </c>
      <c r="C120" s="15"/>
      <c r="D120" s="15"/>
      <c r="E120" s="15"/>
      <c r="F120" s="15"/>
    </row>
    <row r="121" spans="1:6" x14ac:dyDescent="0.25">
      <c r="A121" s="14" t="s">
        <v>31</v>
      </c>
      <c r="B121" s="17">
        <v>1498</v>
      </c>
      <c r="C121" s="15"/>
      <c r="D121" s="15"/>
      <c r="E121" s="15"/>
      <c r="F121" s="15"/>
    </row>
    <row r="122" spans="1:6" x14ac:dyDescent="0.25">
      <c r="A122" s="14" t="s">
        <v>120</v>
      </c>
      <c r="B122" s="17">
        <v>796</v>
      </c>
      <c r="C122" s="15"/>
      <c r="D122" s="15"/>
      <c r="E122" s="15"/>
      <c r="F122" s="15"/>
    </row>
    <row r="123" spans="1:6" x14ac:dyDescent="0.25">
      <c r="A123" s="14" t="s">
        <v>136</v>
      </c>
      <c r="B123" s="17">
        <v>1000</v>
      </c>
      <c r="C123" s="15"/>
      <c r="D123" s="15"/>
      <c r="E123" s="15"/>
      <c r="F123" s="15"/>
    </row>
    <row r="124" spans="1:6" x14ac:dyDescent="0.25">
      <c r="A124" s="14" t="s">
        <v>35</v>
      </c>
      <c r="B124" s="17">
        <v>1500</v>
      </c>
      <c r="C124" s="15"/>
      <c r="D124" s="15"/>
      <c r="E124" s="15"/>
      <c r="F124" s="15"/>
    </row>
    <row r="125" spans="1:6" x14ac:dyDescent="0.25">
      <c r="A125" s="14" t="s">
        <v>137</v>
      </c>
      <c r="B125" s="17">
        <v>250</v>
      </c>
      <c r="C125" s="15"/>
      <c r="D125" s="15"/>
      <c r="E125" s="15"/>
      <c r="F125" s="15"/>
    </row>
    <row r="126" spans="1:6" x14ac:dyDescent="0.25">
      <c r="A126" s="14" t="s">
        <v>122</v>
      </c>
      <c r="B126" s="17">
        <v>250</v>
      </c>
      <c r="C126" s="15"/>
      <c r="D126" s="15"/>
      <c r="E126" s="15"/>
      <c r="F126" s="15"/>
    </row>
    <row r="127" spans="1:6" x14ac:dyDescent="0.25">
      <c r="A127" s="14" t="s">
        <v>126</v>
      </c>
      <c r="B127" s="17">
        <v>250</v>
      </c>
      <c r="C127" s="15"/>
      <c r="D127" s="15"/>
      <c r="E127" s="15"/>
      <c r="F127" s="15"/>
    </row>
    <row r="128" spans="1:6" x14ac:dyDescent="0.25">
      <c r="A128" s="14" t="s">
        <v>127</v>
      </c>
      <c r="B128" s="17">
        <v>500</v>
      </c>
      <c r="C128" s="15"/>
      <c r="D128" s="15"/>
      <c r="E128" s="15"/>
      <c r="F128" s="15"/>
    </row>
    <row r="129" spans="1:6" x14ac:dyDescent="0.25">
      <c r="A129" s="14" t="s">
        <v>138</v>
      </c>
      <c r="B129" s="17">
        <v>3000</v>
      </c>
      <c r="C129" s="15"/>
      <c r="D129" s="15"/>
      <c r="E129" s="15"/>
      <c r="F129" s="15"/>
    </row>
    <row r="130" spans="1:6" x14ac:dyDescent="0.25">
      <c r="A130" s="14"/>
      <c r="B130" s="17"/>
      <c r="C130" s="15"/>
      <c r="D130" s="15"/>
      <c r="E130" s="15"/>
      <c r="F130" s="15"/>
    </row>
    <row r="131" spans="1:6" x14ac:dyDescent="0.25">
      <c r="A131" s="13" t="s">
        <v>49</v>
      </c>
      <c r="B131" s="20">
        <f>SUM(B97:B129)</f>
        <v>58035</v>
      </c>
      <c r="C131" s="15"/>
      <c r="D131" s="15"/>
      <c r="E131" s="15"/>
      <c r="F131" s="15"/>
    </row>
    <row r="132" spans="1:6" x14ac:dyDescent="0.25">
      <c r="A132" s="13"/>
      <c r="B132" s="20"/>
      <c r="C132" s="15"/>
      <c r="D132" s="15"/>
      <c r="E132" s="15"/>
      <c r="F132" s="15"/>
    </row>
    <row r="133" spans="1:6" x14ac:dyDescent="0.25">
      <c r="A133" s="13"/>
      <c r="B133" s="23">
        <v>2016</v>
      </c>
      <c r="C133" s="15"/>
      <c r="D133" s="15"/>
      <c r="E133" s="15"/>
      <c r="F133" s="15"/>
    </row>
    <row r="134" spans="1:6" x14ac:dyDescent="0.25">
      <c r="A134" s="14" t="s">
        <v>139</v>
      </c>
      <c r="B134" s="17">
        <v>500</v>
      </c>
      <c r="C134" s="15"/>
      <c r="D134" s="15"/>
      <c r="E134" s="15"/>
      <c r="F134" s="15"/>
    </row>
    <row r="135" spans="1:6" x14ac:dyDescent="0.25">
      <c r="A135" s="14" t="s">
        <v>140</v>
      </c>
      <c r="B135" s="17">
        <v>750</v>
      </c>
      <c r="C135" s="15"/>
      <c r="D135" s="15"/>
      <c r="E135" s="15"/>
      <c r="F135" s="15"/>
    </row>
    <row r="136" spans="1:6" x14ac:dyDescent="0.25">
      <c r="A136" s="14" t="s">
        <v>141</v>
      </c>
      <c r="B136" s="17">
        <v>2500</v>
      </c>
      <c r="C136" s="15"/>
      <c r="D136" s="15"/>
      <c r="E136" s="15"/>
      <c r="F136" s="15"/>
    </row>
    <row r="137" spans="1:6" x14ac:dyDescent="0.25">
      <c r="A137" s="14" t="s">
        <v>95</v>
      </c>
      <c r="B137" s="17">
        <v>4000</v>
      </c>
      <c r="C137" s="15"/>
      <c r="D137" s="15"/>
      <c r="E137" s="15"/>
      <c r="F137" s="15"/>
    </row>
    <row r="138" spans="1:6" x14ac:dyDescent="0.25">
      <c r="A138" s="14" t="s">
        <v>83</v>
      </c>
      <c r="B138" s="17">
        <v>12000</v>
      </c>
      <c r="C138" s="15"/>
      <c r="D138" s="15"/>
      <c r="E138" s="15"/>
      <c r="F138" s="15"/>
    </row>
    <row r="139" spans="1:6" x14ac:dyDescent="0.25">
      <c r="A139" s="14" t="s">
        <v>142</v>
      </c>
      <c r="B139" s="17">
        <v>4120</v>
      </c>
      <c r="C139" s="15"/>
      <c r="D139" s="15"/>
      <c r="E139" s="15"/>
      <c r="F139" s="15"/>
    </row>
    <row r="140" spans="1:6" x14ac:dyDescent="0.25">
      <c r="A140" s="14" t="s">
        <v>143</v>
      </c>
      <c r="B140" s="17">
        <v>2500</v>
      </c>
      <c r="C140" s="15"/>
      <c r="D140" s="15"/>
      <c r="E140" s="15"/>
      <c r="F140" s="15"/>
    </row>
    <row r="141" spans="1:6" x14ac:dyDescent="0.25">
      <c r="A141" s="14" t="s">
        <v>144</v>
      </c>
      <c r="B141" s="17">
        <v>3000</v>
      </c>
      <c r="C141" s="15"/>
      <c r="D141" s="15"/>
      <c r="E141" s="15"/>
      <c r="F141" s="15"/>
    </row>
    <row r="142" spans="1:6" x14ac:dyDescent="0.25">
      <c r="A142" s="14" t="s">
        <v>145</v>
      </c>
      <c r="B142" s="17">
        <v>10000</v>
      </c>
      <c r="C142" s="15"/>
      <c r="D142" s="15"/>
      <c r="E142" s="15"/>
      <c r="F142" s="15"/>
    </row>
    <row r="143" spans="1:6" x14ac:dyDescent="0.25">
      <c r="A143" s="14" t="s">
        <v>103</v>
      </c>
      <c r="B143" s="17">
        <v>500</v>
      </c>
      <c r="C143" s="15"/>
      <c r="D143" s="15"/>
      <c r="E143" s="15"/>
      <c r="F143" s="15"/>
    </row>
    <row r="144" spans="1:6" x14ac:dyDescent="0.25">
      <c r="A144" s="14" t="s">
        <v>129</v>
      </c>
      <c r="B144" s="17">
        <v>1895</v>
      </c>
      <c r="C144" s="15"/>
      <c r="D144" s="15"/>
      <c r="E144" s="15"/>
      <c r="F144" s="15"/>
    </row>
    <row r="145" spans="1:6" x14ac:dyDescent="0.25">
      <c r="A145" s="14" t="s">
        <v>146</v>
      </c>
      <c r="B145" s="17">
        <v>500</v>
      </c>
      <c r="C145" s="15"/>
      <c r="D145" s="15"/>
      <c r="E145" s="15"/>
      <c r="F145" s="15"/>
    </row>
    <row r="146" spans="1:6" x14ac:dyDescent="0.25">
      <c r="A146" s="14" t="s">
        <v>147</v>
      </c>
      <c r="B146" s="17">
        <v>1989</v>
      </c>
      <c r="C146" s="15"/>
      <c r="D146" s="15"/>
      <c r="E146" s="15"/>
      <c r="F146" s="15"/>
    </row>
    <row r="147" spans="1:6" x14ac:dyDescent="0.25">
      <c r="A147" s="14" t="s">
        <v>115</v>
      </c>
      <c r="B147" s="17">
        <v>5465</v>
      </c>
      <c r="C147" s="15"/>
      <c r="D147" s="15"/>
      <c r="E147" s="15"/>
      <c r="F147" s="15"/>
    </row>
    <row r="148" spans="1:6" x14ac:dyDescent="0.25">
      <c r="A148" s="14" t="s">
        <v>122</v>
      </c>
      <c r="B148" s="17">
        <v>1054</v>
      </c>
      <c r="C148" s="15"/>
      <c r="D148" s="15"/>
      <c r="E148" s="15"/>
      <c r="F148" s="15"/>
    </row>
    <row r="149" spans="1:6" x14ac:dyDescent="0.25">
      <c r="A149" s="14" t="s">
        <v>135</v>
      </c>
      <c r="B149" s="17">
        <v>744</v>
      </c>
      <c r="C149" s="15"/>
      <c r="D149" s="15"/>
      <c r="E149" s="15"/>
      <c r="F149" s="15"/>
    </row>
    <row r="150" spans="1:6" x14ac:dyDescent="0.25">
      <c r="A150" s="14" t="s">
        <v>134</v>
      </c>
      <c r="B150" s="17">
        <v>3264</v>
      </c>
      <c r="C150" s="15"/>
      <c r="D150" s="15"/>
      <c r="E150" s="15"/>
      <c r="F150" s="15"/>
    </row>
    <row r="151" spans="1:6" x14ac:dyDescent="0.25">
      <c r="A151" s="14" t="s">
        <v>116</v>
      </c>
      <c r="B151" s="17">
        <v>2448</v>
      </c>
      <c r="C151" s="15"/>
      <c r="D151" s="15"/>
      <c r="E151" s="15"/>
      <c r="F151" s="15"/>
    </row>
    <row r="152" spans="1:6" x14ac:dyDescent="0.25">
      <c r="A152" s="14" t="s">
        <v>91</v>
      </c>
      <c r="B152" s="17">
        <v>2510</v>
      </c>
      <c r="C152" s="15"/>
      <c r="D152" s="15"/>
      <c r="E152" s="15"/>
      <c r="F152" s="15"/>
    </row>
    <row r="153" spans="1:6" x14ac:dyDescent="0.25">
      <c r="A153" s="14" t="s">
        <v>148</v>
      </c>
      <c r="B153" s="17">
        <v>500</v>
      </c>
      <c r="C153" s="15"/>
      <c r="D153" s="15"/>
      <c r="E153" s="15"/>
      <c r="F153" s="15"/>
    </row>
    <row r="154" spans="1:6" x14ac:dyDescent="0.25">
      <c r="A154" s="14" t="s">
        <v>31</v>
      </c>
      <c r="B154" s="17">
        <v>1980</v>
      </c>
      <c r="C154" s="15"/>
      <c r="D154" s="15"/>
      <c r="E154" s="15"/>
      <c r="F154" s="15"/>
    </row>
    <row r="155" spans="1:6" x14ac:dyDescent="0.25">
      <c r="A155" s="14" t="s">
        <v>35</v>
      </c>
      <c r="B155" s="17">
        <v>1500</v>
      </c>
      <c r="C155" s="15"/>
      <c r="D155" s="15"/>
      <c r="E155" s="15"/>
      <c r="F155" s="15"/>
    </row>
    <row r="156" spans="1:6" x14ac:dyDescent="0.25">
      <c r="A156" s="14" t="s">
        <v>120</v>
      </c>
      <c r="B156" s="17">
        <v>1000</v>
      </c>
      <c r="C156" s="15"/>
      <c r="D156" s="15"/>
      <c r="E156" s="15"/>
      <c r="F156" s="15"/>
    </row>
    <row r="157" spans="1:6" x14ac:dyDescent="0.25">
      <c r="A157" s="14" t="s">
        <v>149</v>
      </c>
      <c r="B157" s="17">
        <v>200</v>
      </c>
      <c r="C157" s="15"/>
      <c r="D157" s="15"/>
      <c r="E157" s="15"/>
      <c r="F157" s="15"/>
    </row>
    <row r="158" spans="1:6" x14ac:dyDescent="0.25">
      <c r="A158" s="14" t="s">
        <v>150</v>
      </c>
      <c r="B158" s="17">
        <v>3936</v>
      </c>
      <c r="C158" s="15"/>
      <c r="D158" s="15"/>
      <c r="E158" s="15"/>
      <c r="F158" s="15"/>
    </row>
    <row r="159" spans="1:6" x14ac:dyDescent="0.25">
      <c r="A159" s="14"/>
      <c r="B159" s="17" t="s">
        <v>30</v>
      </c>
      <c r="C159" s="15"/>
      <c r="D159" s="15"/>
      <c r="E159" s="15"/>
      <c r="F159" s="15"/>
    </row>
    <row r="160" spans="1:6" x14ac:dyDescent="0.25">
      <c r="A160" s="13" t="s">
        <v>49</v>
      </c>
      <c r="B160" s="20">
        <f>SUM(B134:B158)</f>
        <v>68855</v>
      </c>
      <c r="C160" s="15"/>
      <c r="D160" s="15"/>
      <c r="E160" s="15"/>
      <c r="F160" s="15"/>
    </row>
    <row r="161" spans="1:6" x14ac:dyDescent="0.25">
      <c r="A161" s="14"/>
      <c r="B161" s="17"/>
      <c r="C161" s="15"/>
      <c r="D161" s="15"/>
      <c r="E161" s="15"/>
      <c r="F161" s="15"/>
    </row>
    <row r="162" spans="1:6" x14ac:dyDescent="0.25">
      <c r="A162" s="14"/>
      <c r="B162" s="24" t="s">
        <v>151</v>
      </c>
      <c r="C162" s="15"/>
      <c r="D162" s="15"/>
      <c r="E162" s="15"/>
      <c r="F162" s="15"/>
    </row>
    <row r="163" spans="1:6" x14ac:dyDescent="0.25">
      <c r="A163" s="14" t="s">
        <v>67</v>
      </c>
      <c r="B163" s="17">
        <v>335</v>
      </c>
      <c r="C163" s="15"/>
      <c r="D163" s="15"/>
      <c r="E163" s="15"/>
      <c r="F163" s="15"/>
    </row>
    <row r="164" spans="1:6" x14ac:dyDescent="0.25">
      <c r="A164" s="14" t="s">
        <v>145</v>
      </c>
      <c r="B164" s="17">
        <v>8000</v>
      </c>
      <c r="C164" s="15"/>
      <c r="D164" s="15"/>
      <c r="E164" s="15"/>
      <c r="F164" s="15"/>
    </row>
    <row r="165" spans="1:6" x14ac:dyDescent="0.25">
      <c r="A165" s="14" t="s">
        <v>129</v>
      </c>
      <c r="B165" s="17">
        <v>1875</v>
      </c>
      <c r="C165" s="15"/>
      <c r="D165" s="15"/>
      <c r="E165" s="15"/>
      <c r="F165" s="15"/>
    </row>
    <row r="166" spans="1:6" x14ac:dyDescent="0.25">
      <c r="A166" s="14" t="s">
        <v>135</v>
      </c>
      <c r="B166" s="17">
        <v>468</v>
      </c>
      <c r="C166" s="15"/>
      <c r="D166" s="15"/>
      <c r="E166" s="15"/>
      <c r="F166" s="15"/>
    </row>
    <row r="167" spans="1:6" x14ac:dyDescent="0.25">
      <c r="A167" s="14" t="s">
        <v>115</v>
      </c>
      <c r="B167" s="17">
        <v>3904</v>
      </c>
      <c r="C167" s="15"/>
      <c r="D167" s="15"/>
      <c r="E167" s="15"/>
      <c r="F167" s="15"/>
    </row>
    <row r="168" spans="1:6" x14ac:dyDescent="0.25">
      <c r="A168" s="14" t="s">
        <v>116</v>
      </c>
      <c r="B168" s="17">
        <v>500</v>
      </c>
      <c r="C168" s="15"/>
      <c r="D168" s="15"/>
      <c r="E168" s="15"/>
      <c r="F168" s="15"/>
    </row>
    <row r="169" spans="1:6" x14ac:dyDescent="0.25">
      <c r="A169" s="14" t="s">
        <v>152</v>
      </c>
      <c r="B169" s="17">
        <v>700</v>
      </c>
      <c r="C169" s="15"/>
      <c r="D169" s="15"/>
      <c r="E169" s="15"/>
      <c r="F169" s="15"/>
    </row>
    <row r="170" spans="1:6" x14ac:dyDescent="0.25">
      <c r="A170" s="14" t="s">
        <v>31</v>
      </c>
      <c r="B170" s="17">
        <v>1984</v>
      </c>
      <c r="C170" s="15"/>
      <c r="D170" s="15"/>
      <c r="E170" s="15"/>
      <c r="F170" s="15"/>
    </row>
    <row r="171" spans="1:6" x14ac:dyDescent="0.25">
      <c r="A171" s="14" t="s">
        <v>94</v>
      </c>
      <c r="B171" s="17">
        <v>500</v>
      </c>
      <c r="C171" s="15"/>
      <c r="D171" s="15"/>
      <c r="E171" s="15"/>
      <c r="F171" s="15"/>
    </row>
    <row r="172" spans="1:6" x14ac:dyDescent="0.25">
      <c r="A172" s="14" t="s">
        <v>153</v>
      </c>
      <c r="B172" s="17">
        <v>500</v>
      </c>
      <c r="C172" s="15"/>
      <c r="D172" s="15"/>
      <c r="E172" s="15"/>
      <c r="F172" s="15"/>
    </row>
    <row r="173" spans="1:6" x14ac:dyDescent="0.25">
      <c r="A173" s="14" t="s">
        <v>154</v>
      </c>
      <c r="B173" s="17">
        <v>250</v>
      </c>
      <c r="C173" s="15"/>
      <c r="D173" s="15"/>
      <c r="E173" s="15"/>
      <c r="F173" s="15"/>
    </row>
    <row r="174" spans="1:6" x14ac:dyDescent="0.25">
      <c r="A174" s="14" t="s">
        <v>155</v>
      </c>
      <c r="B174" s="17">
        <v>10000</v>
      </c>
      <c r="C174" s="15"/>
      <c r="D174" s="15"/>
      <c r="E174" s="15"/>
      <c r="F174" s="15"/>
    </row>
    <row r="175" spans="1:6" x14ac:dyDescent="0.25">
      <c r="A175" s="14" t="s">
        <v>35</v>
      </c>
      <c r="B175" s="17">
        <v>2500</v>
      </c>
      <c r="C175" s="15"/>
      <c r="D175" s="15"/>
      <c r="E175" s="15"/>
      <c r="F175" s="15"/>
    </row>
    <row r="176" spans="1:6" x14ac:dyDescent="0.25">
      <c r="A176" s="14" t="s">
        <v>156</v>
      </c>
      <c r="B176" s="17">
        <v>1220</v>
      </c>
      <c r="C176" s="15"/>
      <c r="D176" s="15"/>
      <c r="E176" s="15"/>
      <c r="F176" s="15"/>
    </row>
    <row r="177" spans="1:6" x14ac:dyDescent="0.25">
      <c r="A177" s="14" t="s">
        <v>157</v>
      </c>
      <c r="B177" s="17">
        <v>1000</v>
      </c>
      <c r="C177" s="15"/>
      <c r="D177" s="15"/>
      <c r="E177" s="15"/>
      <c r="F177" s="15"/>
    </row>
    <row r="178" spans="1:6" x14ac:dyDescent="0.25">
      <c r="A178" s="14" t="s">
        <v>158</v>
      </c>
      <c r="B178" s="17">
        <v>1000</v>
      </c>
      <c r="C178" s="15"/>
      <c r="D178" s="15"/>
      <c r="E178" s="15"/>
      <c r="F178" s="15"/>
    </row>
    <row r="179" spans="1:6" x14ac:dyDescent="0.25">
      <c r="A179" s="14" t="s">
        <v>159</v>
      </c>
      <c r="B179" s="17">
        <v>2000</v>
      </c>
      <c r="C179" s="15"/>
      <c r="D179" s="15"/>
      <c r="E179" s="15"/>
      <c r="F179" s="15"/>
    </row>
    <row r="180" spans="1:6" x14ac:dyDescent="0.25">
      <c r="A180" s="14" t="s">
        <v>141</v>
      </c>
      <c r="B180" s="17">
        <v>500</v>
      </c>
      <c r="C180" s="15"/>
      <c r="D180" s="15"/>
      <c r="E180" s="15"/>
      <c r="F180" s="15"/>
    </row>
    <row r="181" spans="1:6" x14ac:dyDescent="0.25">
      <c r="A181" s="14" t="s">
        <v>84</v>
      </c>
      <c r="B181" s="17">
        <v>500</v>
      </c>
      <c r="C181" s="15"/>
      <c r="D181" s="15"/>
      <c r="E181" s="15"/>
      <c r="F181" s="15"/>
    </row>
    <row r="182" spans="1:6" x14ac:dyDescent="0.25">
      <c r="A182" s="14" t="s">
        <v>148</v>
      </c>
      <c r="B182" s="17">
        <v>500</v>
      </c>
    </row>
    <row r="183" spans="1:6" x14ac:dyDescent="0.25">
      <c r="A183" s="14" t="s">
        <v>160</v>
      </c>
      <c r="B183" s="17">
        <v>2000</v>
      </c>
    </row>
    <row r="184" spans="1:6" x14ac:dyDescent="0.25">
      <c r="A184" s="14"/>
      <c r="B184" s="17"/>
    </row>
    <row r="185" spans="1:6" x14ac:dyDescent="0.25">
      <c r="A185" s="13" t="s">
        <v>49</v>
      </c>
      <c r="B185" s="20">
        <f>SUM(B163:B183)</f>
        <v>40236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ABB-C2AA-468A-80A9-D2153F7750B2}">
  <dimension ref="A1:C30"/>
  <sheetViews>
    <sheetView workbookViewId="0">
      <selection sqref="A1:C30"/>
    </sheetView>
  </sheetViews>
  <sheetFormatPr defaultRowHeight="15" x14ac:dyDescent="0.25"/>
  <cols>
    <col min="1" max="1" width="26.7109375" customWidth="1"/>
    <col min="2" max="2" width="14.85546875" customWidth="1"/>
    <col min="3" max="3" width="11.5703125" customWidth="1"/>
  </cols>
  <sheetData>
    <row r="1" spans="1:3" x14ac:dyDescent="0.25">
      <c r="A1" s="13" t="s">
        <v>189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195</v>
      </c>
      <c r="B3" s="29">
        <v>7640.34</v>
      </c>
      <c r="C3" s="14"/>
    </row>
    <row r="4" spans="1:3" x14ac:dyDescent="0.25">
      <c r="A4" s="14"/>
      <c r="B4" s="27"/>
      <c r="C4" s="14"/>
    </row>
    <row r="5" spans="1:3" x14ac:dyDescent="0.25">
      <c r="A5" s="30" t="s">
        <v>205</v>
      </c>
      <c r="B5" s="30" t="s">
        <v>188</v>
      </c>
      <c r="C5" s="30" t="s">
        <v>193</v>
      </c>
    </row>
    <row r="7" spans="1:3" x14ac:dyDescent="0.25">
      <c r="A7" s="13" t="s">
        <v>190</v>
      </c>
      <c r="B7" s="27"/>
      <c r="C7" s="14"/>
    </row>
    <row r="8" spans="1:3" x14ac:dyDescent="0.25">
      <c r="A8" s="31">
        <v>44931</v>
      </c>
      <c r="B8" s="27">
        <v>780</v>
      </c>
      <c r="C8" s="14" t="s">
        <v>207</v>
      </c>
    </row>
    <row r="9" spans="1:3" x14ac:dyDescent="0.25">
      <c r="A9" s="31">
        <v>44938</v>
      </c>
      <c r="B9" s="27">
        <v>358</v>
      </c>
      <c r="C9" s="14" t="s">
        <v>208</v>
      </c>
    </row>
    <row r="10" spans="1:3" x14ac:dyDescent="0.25">
      <c r="A10" s="31">
        <v>44946</v>
      </c>
      <c r="B10" s="27">
        <v>322</v>
      </c>
      <c r="C10" s="14" t="s">
        <v>209</v>
      </c>
    </row>
    <row r="11" spans="1:3" x14ac:dyDescent="0.25">
      <c r="A11" s="28"/>
      <c r="B11" s="27"/>
      <c r="C11" s="14"/>
    </row>
    <row r="12" spans="1:3" x14ac:dyDescent="0.25">
      <c r="A12" s="28"/>
      <c r="B12" s="27"/>
      <c r="C12" s="14"/>
    </row>
    <row r="13" spans="1:3" x14ac:dyDescent="0.25">
      <c r="A13" s="14"/>
      <c r="B13" s="27"/>
      <c r="C13" s="14"/>
    </row>
    <row r="14" spans="1:3" x14ac:dyDescent="0.25">
      <c r="A14" s="13" t="s">
        <v>191</v>
      </c>
      <c r="B14" s="29">
        <f>SUM(B8:B12)</f>
        <v>1460</v>
      </c>
      <c r="C14" s="14"/>
    </row>
    <row r="15" spans="1:3" x14ac:dyDescent="0.25">
      <c r="A15" s="14"/>
      <c r="B15" s="27"/>
      <c r="C15" s="14"/>
    </row>
    <row r="16" spans="1:3" x14ac:dyDescent="0.25">
      <c r="A16" s="13" t="s">
        <v>206</v>
      </c>
      <c r="B16" s="29"/>
      <c r="C16" s="13"/>
    </row>
    <row r="17" spans="1:3" x14ac:dyDescent="0.25">
      <c r="A17" s="31">
        <v>44929</v>
      </c>
      <c r="B17" s="27">
        <v>110.06</v>
      </c>
      <c r="C17" s="14" t="s">
        <v>210</v>
      </c>
    </row>
    <row r="18" spans="1:3" x14ac:dyDescent="0.25">
      <c r="A18" s="31">
        <v>44929</v>
      </c>
      <c r="B18" s="27">
        <v>250</v>
      </c>
      <c r="C18" s="14" t="s">
        <v>214</v>
      </c>
    </row>
    <row r="19" spans="1:3" x14ac:dyDescent="0.25">
      <c r="A19" s="31">
        <v>44935</v>
      </c>
      <c r="B19" s="27">
        <v>130.13</v>
      </c>
      <c r="C19" s="14" t="s">
        <v>211</v>
      </c>
    </row>
    <row r="20" spans="1:3" x14ac:dyDescent="0.25">
      <c r="A20" s="31">
        <v>44943</v>
      </c>
      <c r="B20" s="27">
        <v>290.97000000000003</v>
      </c>
      <c r="C20" s="14" t="s">
        <v>212</v>
      </c>
    </row>
    <row r="21" spans="1:3" x14ac:dyDescent="0.25">
      <c r="A21" s="31">
        <v>44949</v>
      </c>
      <c r="B21" s="27">
        <v>175.96</v>
      </c>
      <c r="C21" s="14" t="s">
        <v>213</v>
      </c>
    </row>
    <row r="22" spans="1:3" x14ac:dyDescent="0.25">
      <c r="A22" s="31">
        <v>44949</v>
      </c>
      <c r="B22" s="27">
        <v>114</v>
      </c>
      <c r="C22" s="14" t="s">
        <v>215</v>
      </c>
    </row>
    <row r="23" spans="1:3" x14ac:dyDescent="0.25">
      <c r="A23" s="31">
        <v>44950</v>
      </c>
      <c r="B23" s="27">
        <v>696.6</v>
      </c>
      <c r="C23" s="14" t="s">
        <v>216</v>
      </c>
    </row>
    <row r="24" spans="1:3" x14ac:dyDescent="0.25">
      <c r="A24" s="31">
        <v>44951</v>
      </c>
      <c r="B24" s="27">
        <v>145.94</v>
      </c>
      <c r="C24" s="14" t="s">
        <v>217</v>
      </c>
    </row>
    <row r="25" spans="1:3" x14ac:dyDescent="0.25">
      <c r="A25" s="31">
        <v>44952</v>
      </c>
      <c r="B25" s="27">
        <v>170.97</v>
      </c>
      <c r="C25" s="14" t="s">
        <v>218</v>
      </c>
    </row>
    <row r="26" spans="1:3" x14ac:dyDescent="0.25">
      <c r="A26" s="31">
        <v>44953</v>
      </c>
      <c r="B26" s="27">
        <v>14.12</v>
      </c>
      <c r="C26" s="14" t="s">
        <v>219</v>
      </c>
    </row>
    <row r="27" spans="1:3" x14ac:dyDescent="0.25">
      <c r="A27" s="31">
        <v>44956</v>
      </c>
      <c r="B27" s="27">
        <v>199.44</v>
      </c>
      <c r="C27" s="14" t="s">
        <v>220</v>
      </c>
    </row>
    <row r="28" spans="1:3" x14ac:dyDescent="0.25">
      <c r="A28" s="13" t="s">
        <v>194</v>
      </c>
      <c r="B28" s="29">
        <f>SUM(B17:B27)</f>
        <v>2298.19</v>
      </c>
      <c r="C28" s="14"/>
    </row>
    <row r="29" spans="1:3" x14ac:dyDescent="0.25">
      <c r="A29" s="14"/>
      <c r="B29" s="27"/>
      <c r="C29" s="14"/>
    </row>
    <row r="30" spans="1:3" x14ac:dyDescent="0.25">
      <c r="A30" s="13" t="s">
        <v>196</v>
      </c>
      <c r="B30" s="29">
        <f>SUM(B3)+(B14)-(B28)</f>
        <v>6802.15</v>
      </c>
      <c r="C30" s="1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36C89-9918-4FB1-BC55-7B68436F2589}">
  <dimension ref="A1:C23"/>
  <sheetViews>
    <sheetView workbookViewId="0">
      <selection activeCell="H27" sqref="H27"/>
    </sheetView>
  </sheetViews>
  <sheetFormatPr defaultRowHeight="15" x14ac:dyDescent="0.25"/>
  <cols>
    <col min="1" max="1" width="25.42578125" customWidth="1"/>
    <col min="2" max="2" width="13.42578125" customWidth="1"/>
    <col min="3" max="3" width="14.28515625" customWidth="1"/>
  </cols>
  <sheetData>
    <row r="1" spans="1:3" x14ac:dyDescent="0.25">
      <c r="A1" s="13" t="s">
        <v>197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195</v>
      </c>
      <c r="B3" s="29">
        <v>36656.53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>
        <v>44957</v>
      </c>
      <c r="B6" s="27">
        <v>1.56</v>
      </c>
      <c r="C6" s="32" t="s">
        <v>221</v>
      </c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1.56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196</v>
      </c>
      <c r="B23" s="29">
        <f>(B3+B10)-B21</f>
        <v>36658.089999999997</v>
      </c>
      <c r="C23" s="1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08FD-E823-4422-9325-60BF8ED6B160}">
  <dimension ref="A1:C23"/>
  <sheetViews>
    <sheetView workbookViewId="0">
      <selection sqref="A1:D23"/>
    </sheetView>
  </sheetViews>
  <sheetFormatPr defaultRowHeight="15" x14ac:dyDescent="0.25"/>
  <cols>
    <col min="1" max="1" width="29" customWidth="1"/>
  </cols>
  <sheetData>
    <row r="1" spans="1:3" x14ac:dyDescent="0.25">
      <c r="A1" s="13" t="s">
        <v>222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195</v>
      </c>
      <c r="B3" s="29">
        <v>81.599999999999994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>
        <v>44931</v>
      </c>
      <c r="B6" s="27">
        <v>2000</v>
      </c>
      <c r="C6" s="32" t="s">
        <v>223</v>
      </c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2000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196</v>
      </c>
      <c r="B23" s="29">
        <f>(B3+B10)-B21</f>
        <v>2081.6</v>
      </c>
      <c r="C23" s="1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25295-0209-412F-AD4F-1965DA1BCC72}">
  <dimension ref="A1:C30"/>
  <sheetViews>
    <sheetView topLeftCell="A10" workbookViewId="0">
      <selection sqref="A1:F30"/>
    </sheetView>
  </sheetViews>
  <sheetFormatPr defaultRowHeight="15" x14ac:dyDescent="0.25"/>
  <cols>
    <col min="1" max="1" width="26.140625" customWidth="1"/>
    <col min="2" max="2" width="12.7109375" customWidth="1"/>
    <col min="3" max="3" width="11.140625" customWidth="1"/>
  </cols>
  <sheetData>
    <row r="1" spans="1:3" x14ac:dyDescent="0.25">
      <c r="A1" s="13" t="s">
        <v>189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224</v>
      </c>
      <c r="B3" s="29">
        <v>6802.15</v>
      </c>
      <c r="C3" s="14"/>
    </row>
    <row r="4" spans="1:3" x14ac:dyDescent="0.25">
      <c r="A4" s="14"/>
      <c r="B4" s="27"/>
      <c r="C4" s="14"/>
    </row>
    <row r="5" spans="1:3" x14ac:dyDescent="0.25">
      <c r="A5" s="30" t="s">
        <v>205</v>
      </c>
      <c r="B5" s="30" t="s">
        <v>188</v>
      </c>
      <c r="C5" s="30" t="s">
        <v>193</v>
      </c>
    </row>
    <row r="7" spans="1:3" x14ac:dyDescent="0.25">
      <c r="A7" s="13" t="s">
        <v>190</v>
      </c>
      <c r="B7" s="27"/>
      <c r="C7" s="14"/>
    </row>
    <row r="8" spans="1:3" x14ac:dyDescent="0.25">
      <c r="A8" s="34">
        <v>44959</v>
      </c>
      <c r="B8" s="27">
        <v>350</v>
      </c>
      <c r="C8" s="14" t="s">
        <v>226</v>
      </c>
    </row>
    <row r="9" spans="1:3" x14ac:dyDescent="0.25">
      <c r="A9" s="31">
        <v>44966</v>
      </c>
      <c r="B9" s="27">
        <v>35</v>
      </c>
      <c r="C9" s="14" t="s">
        <v>225</v>
      </c>
    </row>
    <row r="10" spans="1:3" x14ac:dyDescent="0.25">
      <c r="A10" s="31">
        <v>44967</v>
      </c>
      <c r="B10" s="27">
        <v>233</v>
      </c>
      <c r="C10" s="14" t="s">
        <v>234</v>
      </c>
    </row>
    <row r="11" spans="1:3" x14ac:dyDescent="0.25">
      <c r="A11" s="31">
        <v>44973</v>
      </c>
      <c r="B11" s="27">
        <v>525</v>
      </c>
      <c r="C11" s="14" t="s">
        <v>227</v>
      </c>
    </row>
    <row r="12" spans="1:3" x14ac:dyDescent="0.25">
      <c r="A12" s="31">
        <v>44978</v>
      </c>
      <c r="B12" s="27">
        <v>352</v>
      </c>
      <c r="C12" s="14" t="s">
        <v>228</v>
      </c>
    </row>
    <row r="13" spans="1:3" x14ac:dyDescent="0.25">
      <c r="A13" s="14"/>
      <c r="B13" s="27"/>
      <c r="C13" s="14"/>
    </row>
    <row r="14" spans="1:3" x14ac:dyDescent="0.25">
      <c r="A14" s="13" t="s">
        <v>191</v>
      </c>
      <c r="B14" s="29">
        <f>SUM(B8:B13)</f>
        <v>1495</v>
      </c>
      <c r="C14" s="14"/>
    </row>
    <row r="15" spans="1:3" x14ac:dyDescent="0.25">
      <c r="A15" s="14"/>
      <c r="B15" s="27"/>
      <c r="C15" s="14"/>
    </row>
    <row r="16" spans="1:3" x14ac:dyDescent="0.25">
      <c r="A16" s="13" t="s">
        <v>206</v>
      </c>
      <c r="B16" s="29"/>
      <c r="C16" s="13"/>
    </row>
    <row r="17" spans="1:3" x14ac:dyDescent="0.25">
      <c r="A17" s="31">
        <v>44963</v>
      </c>
      <c r="B17" s="27">
        <v>145.85</v>
      </c>
      <c r="C17" s="14" t="s">
        <v>229</v>
      </c>
    </row>
    <row r="18" spans="1:3" x14ac:dyDescent="0.25">
      <c r="A18" s="31">
        <v>44970</v>
      </c>
      <c r="B18" s="27">
        <v>12.6</v>
      </c>
      <c r="C18" s="14" t="s">
        <v>230</v>
      </c>
    </row>
    <row r="19" spans="1:3" x14ac:dyDescent="0.25">
      <c r="A19" s="31">
        <v>44970</v>
      </c>
      <c r="B19" s="27">
        <v>249.62</v>
      </c>
      <c r="C19" s="14" t="s">
        <v>231</v>
      </c>
    </row>
    <row r="20" spans="1:3" x14ac:dyDescent="0.25">
      <c r="A20" s="31">
        <v>44978</v>
      </c>
      <c r="B20" s="27">
        <v>146.12</v>
      </c>
      <c r="C20" s="14" t="s">
        <v>232</v>
      </c>
    </row>
    <row r="21" spans="1:3" x14ac:dyDescent="0.25">
      <c r="A21" s="31">
        <v>44978</v>
      </c>
      <c r="B21" s="27">
        <v>150</v>
      </c>
      <c r="C21" s="14" t="s">
        <v>237</v>
      </c>
    </row>
    <row r="22" spans="1:3" x14ac:dyDescent="0.25">
      <c r="A22" s="31">
        <v>44978</v>
      </c>
      <c r="B22" s="27">
        <v>500</v>
      </c>
      <c r="C22" s="14" t="s">
        <v>235</v>
      </c>
    </row>
    <row r="23" spans="1:3" x14ac:dyDescent="0.25">
      <c r="A23" s="31">
        <v>44979</v>
      </c>
      <c r="B23" s="27">
        <v>500</v>
      </c>
      <c r="C23" s="14" t="s">
        <v>236</v>
      </c>
    </row>
    <row r="24" spans="1:3" x14ac:dyDescent="0.25">
      <c r="A24" s="31"/>
      <c r="B24" s="27"/>
      <c r="C24" s="14"/>
    </row>
    <row r="25" spans="1:3" x14ac:dyDescent="0.25">
      <c r="A25" s="31"/>
      <c r="B25" s="27"/>
      <c r="C25" s="14"/>
    </row>
    <row r="26" spans="1:3" x14ac:dyDescent="0.25">
      <c r="A26" s="31"/>
      <c r="B26" s="27"/>
      <c r="C26" s="14"/>
    </row>
    <row r="27" spans="1:3" x14ac:dyDescent="0.25">
      <c r="A27" s="31"/>
      <c r="B27" s="27"/>
      <c r="C27" s="14"/>
    </row>
    <row r="28" spans="1:3" x14ac:dyDescent="0.25">
      <c r="A28" s="13" t="s">
        <v>194</v>
      </c>
      <c r="B28" s="29">
        <f>SUM(B17:B27)</f>
        <v>1704.19</v>
      </c>
      <c r="C28" s="14"/>
    </row>
    <row r="29" spans="1:3" x14ac:dyDescent="0.25">
      <c r="A29" s="14"/>
      <c r="B29" s="27"/>
      <c r="C29" s="14"/>
    </row>
    <row r="30" spans="1:3" x14ac:dyDescent="0.25">
      <c r="A30" s="13" t="s">
        <v>233</v>
      </c>
      <c r="B30" s="29">
        <f>SUM(B3)+(B14)-(B28)</f>
        <v>6592.9599999999991</v>
      </c>
      <c r="C30" s="14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D9A71-EFD3-4A44-9378-39128EEB4570}">
  <dimension ref="A1:C23"/>
  <sheetViews>
    <sheetView workbookViewId="0">
      <selection sqref="A1:D23"/>
    </sheetView>
  </sheetViews>
  <sheetFormatPr defaultRowHeight="15" x14ac:dyDescent="0.25"/>
  <cols>
    <col min="1" max="1" width="26.140625" customWidth="1"/>
    <col min="2" max="2" width="11.42578125" customWidth="1"/>
  </cols>
  <sheetData>
    <row r="1" spans="1:3" x14ac:dyDescent="0.25">
      <c r="A1" s="13" t="s">
        <v>197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224</v>
      </c>
      <c r="B3" s="29">
        <v>36658.089999999997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>
        <v>44985</v>
      </c>
      <c r="B6" s="27">
        <v>1.41</v>
      </c>
      <c r="C6" s="32" t="s">
        <v>221</v>
      </c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1.41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233</v>
      </c>
      <c r="B23" s="29">
        <f>(B3+B10)-B21</f>
        <v>36659.5</v>
      </c>
      <c r="C23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F6A2-2389-4345-A6F8-7A1384FA543B}">
  <dimension ref="A1:C23"/>
  <sheetViews>
    <sheetView workbookViewId="0">
      <selection sqref="A1:C23"/>
    </sheetView>
  </sheetViews>
  <sheetFormatPr defaultRowHeight="15" x14ac:dyDescent="0.25"/>
  <cols>
    <col min="1" max="1" width="26" customWidth="1"/>
    <col min="2" max="2" width="11.7109375" customWidth="1"/>
  </cols>
  <sheetData>
    <row r="1" spans="1:3" x14ac:dyDescent="0.25">
      <c r="A1" s="13" t="s">
        <v>222</v>
      </c>
      <c r="B1" s="27"/>
      <c r="C1" s="14"/>
    </row>
    <row r="2" spans="1:3" x14ac:dyDescent="0.25">
      <c r="A2" s="14"/>
      <c r="B2" s="27"/>
      <c r="C2" s="14"/>
    </row>
    <row r="3" spans="1:3" x14ac:dyDescent="0.25">
      <c r="A3" s="13" t="s">
        <v>224</v>
      </c>
      <c r="B3" s="29">
        <v>2081.6</v>
      </c>
      <c r="C3" s="14"/>
    </row>
    <row r="4" spans="1:3" x14ac:dyDescent="0.25">
      <c r="A4" s="14"/>
      <c r="B4" s="27"/>
      <c r="C4" s="14"/>
    </row>
    <row r="5" spans="1:3" x14ac:dyDescent="0.25">
      <c r="A5" s="13" t="s">
        <v>190</v>
      </c>
      <c r="B5" s="27"/>
    </row>
    <row r="6" spans="1:3" x14ac:dyDescent="0.25">
      <c r="A6" s="31"/>
      <c r="B6" s="27"/>
      <c r="C6" s="32"/>
    </row>
    <row r="7" spans="1:3" x14ac:dyDescent="0.25">
      <c r="A7" s="28"/>
      <c r="B7" s="27"/>
      <c r="C7" s="14"/>
    </row>
    <row r="8" spans="1:3" x14ac:dyDescent="0.25">
      <c r="A8" s="28"/>
      <c r="B8" s="27"/>
      <c r="C8" s="14"/>
    </row>
    <row r="9" spans="1:3" x14ac:dyDescent="0.25">
      <c r="A9" s="14"/>
      <c r="C9" s="14"/>
    </row>
    <row r="10" spans="1:3" x14ac:dyDescent="0.25">
      <c r="A10" s="13" t="s">
        <v>191</v>
      </c>
      <c r="B10" s="29">
        <f>SUM(B6:B9)</f>
        <v>0</v>
      </c>
      <c r="C10" s="14"/>
    </row>
    <row r="11" spans="1:3" x14ac:dyDescent="0.25">
      <c r="A11" s="14"/>
      <c r="B11" s="27"/>
      <c r="C11" s="14"/>
    </row>
    <row r="12" spans="1:3" x14ac:dyDescent="0.25">
      <c r="A12" s="13" t="s">
        <v>192</v>
      </c>
      <c r="B12" s="29" t="s">
        <v>188</v>
      </c>
      <c r="C12" s="13" t="s">
        <v>193</v>
      </c>
    </row>
    <row r="14" spans="1:3" x14ac:dyDescent="0.25">
      <c r="A14" s="28"/>
      <c r="B14" s="27"/>
      <c r="C14" s="14"/>
    </row>
    <row r="15" spans="1:3" x14ac:dyDescent="0.25">
      <c r="A15" s="28"/>
      <c r="B15" s="27"/>
      <c r="C15" s="14"/>
    </row>
    <row r="16" spans="1:3" x14ac:dyDescent="0.25">
      <c r="A16" s="28"/>
      <c r="B16" s="27"/>
      <c r="C16" s="14"/>
    </row>
    <row r="17" spans="1:3" x14ac:dyDescent="0.25">
      <c r="A17" s="16"/>
      <c r="B17" s="27"/>
      <c r="C17" s="14"/>
    </row>
    <row r="18" spans="1:3" x14ac:dyDescent="0.25">
      <c r="A18" s="16"/>
      <c r="B18" s="27"/>
      <c r="C18" s="14"/>
    </row>
    <row r="19" spans="1:3" x14ac:dyDescent="0.25">
      <c r="A19" s="14"/>
      <c r="B19" s="27"/>
      <c r="C19" s="14"/>
    </row>
    <row r="20" spans="1:3" x14ac:dyDescent="0.25">
      <c r="A20" s="14"/>
      <c r="C20" s="14"/>
    </row>
    <row r="21" spans="1:3" x14ac:dyDescent="0.25">
      <c r="A21" s="13" t="s">
        <v>194</v>
      </c>
      <c r="B21" s="29">
        <f>SUM(B14:B18)</f>
        <v>0</v>
      </c>
      <c r="C21" s="14"/>
    </row>
    <row r="22" spans="1:3" x14ac:dyDescent="0.25">
      <c r="A22" s="14"/>
      <c r="C22" s="14"/>
    </row>
    <row r="23" spans="1:3" x14ac:dyDescent="0.25">
      <c r="A23" s="13" t="s">
        <v>233</v>
      </c>
      <c r="B23" s="29">
        <f>(B3+B10)-B21</f>
        <v>2081.6</v>
      </c>
      <c r="C2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2023 CLUB BUDGET</vt:lpstr>
      <vt:lpstr>DUES TRACKER</vt:lpstr>
      <vt:lpstr>DONATION SUMMARY</vt:lpstr>
      <vt:lpstr>CLUB CHECKING JAN</vt:lpstr>
      <vt:lpstr>CLUB SAVINGS JAN</vt:lpstr>
      <vt:lpstr>CLUB FOUNDATION JAN</vt:lpstr>
      <vt:lpstr>CLUB CHECKING FEB</vt:lpstr>
      <vt:lpstr>CLUB SAVINGS FEB</vt:lpstr>
      <vt:lpstr>CLUB FOUNDATION FEB</vt:lpstr>
      <vt:lpstr>CLUB CHECKING MAR</vt:lpstr>
      <vt:lpstr>CLUB SAVINGS MAR</vt:lpstr>
      <vt:lpstr>CLUB FOUNDATION MAR</vt:lpstr>
      <vt:lpstr>CLUB CHECKING APRIL</vt:lpstr>
      <vt:lpstr>CLUB SAVINGS APRIL</vt:lpstr>
      <vt:lpstr>CLUB FOUNDATION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Nate Lehmeyer</dc:creator>
  <cp:lastModifiedBy>info</cp:lastModifiedBy>
  <cp:lastPrinted>2023-04-20T14:08:36Z</cp:lastPrinted>
  <dcterms:created xsi:type="dcterms:W3CDTF">2023-02-16T14:03:00Z</dcterms:created>
  <dcterms:modified xsi:type="dcterms:W3CDTF">2023-05-31T15:49:03Z</dcterms:modified>
</cp:coreProperties>
</file>